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555\Desktop\"/>
    </mc:Choice>
  </mc:AlternateContent>
  <bookViews>
    <workbookView xWindow="0" yWindow="0" windowWidth="28800" windowHeight="12135"/>
  </bookViews>
  <sheets>
    <sheet name="НМЦК Запросы" sheetId="1" r:id="rId1"/>
  </sheets>
  <externalReferences>
    <externalReference r:id="rId2"/>
  </externalReferences>
  <definedNames>
    <definedName name="_xlnm._FilterDatabase" localSheetId="0" hidden="1">'НМЦК Запросы'!$A$24:$M$138</definedName>
    <definedName name="Z_20674EAF_0582_4C28_9051_214C079DC982_.wvu.Cols" localSheetId="0" hidden="1">'НМЦК Запросы'!$Q:$Q</definedName>
    <definedName name="Z_20674EAF_0582_4C28_9051_214C079DC982_.wvu.PrintArea" localSheetId="0" hidden="1">'НМЦК Запросы'!$A$10:$M$143</definedName>
    <definedName name="Z_20674EAF_0582_4C28_9051_214C079DC982_.wvu.Rows" localSheetId="0" hidden="1">'НМЦК Запросы'!#REF!</definedName>
    <definedName name="Z_4A5FEB23_9FEA_4E9B_A143_FBC359C68DA8_.wvu.Cols" localSheetId="0" hidden="1">'НМЦК Запросы'!$Q:$Q</definedName>
    <definedName name="Z_4A5FEB23_9FEA_4E9B_A143_FBC359C68DA8_.wvu.PrintArea" localSheetId="0" hidden="1">'НМЦК Запросы'!$A$10:$M$143</definedName>
    <definedName name="Z_4A5FEB23_9FEA_4E9B_A143_FBC359C68DA8_.wvu.Rows" localSheetId="0" hidden="1">'НМЦК Запросы'!#REF!</definedName>
    <definedName name="Z_67AC2CBC_2876_4E14_8EE2_582C5F737BC3_.wvu.Cols" localSheetId="0" hidden="1">'НМЦК Запросы'!$Q:$Q</definedName>
    <definedName name="Z_67AC2CBC_2876_4E14_8EE2_582C5F737BC3_.wvu.PrintArea" localSheetId="0" hidden="1">'НМЦК Запросы'!$A$10:$M$143</definedName>
    <definedName name="Z_76AC8A47_0222_474F_85DA_9CB477F01022_.wvu.Cols" localSheetId="0" hidden="1">'НМЦК Запросы'!$Q:$Q</definedName>
    <definedName name="Z_76AC8A47_0222_474F_85DA_9CB477F01022_.wvu.PrintArea" localSheetId="0" hidden="1">'НМЦК Запросы'!$A$10:$M$143</definedName>
    <definedName name="Z_90F100AD_F246_46FD_9565_AB98EFB8DDA7_.wvu.Cols" localSheetId="0" hidden="1">'НМЦК Запросы'!$Q:$Q</definedName>
    <definedName name="Z_90F100AD_F246_46FD_9565_AB98EFB8DDA7_.wvu.PrintArea" localSheetId="0" hidden="1">'НМЦК Запросы'!$A$10:$M$143</definedName>
    <definedName name="Z_A19576DF_5EAC_42FB_8EDC_956585D13816_.wvu.Cols" localSheetId="0" hidden="1">'НМЦК Запросы'!$Q:$Q</definedName>
    <definedName name="Z_A19576DF_5EAC_42FB_8EDC_956585D13816_.wvu.PrintArea" localSheetId="0" hidden="1">'НМЦК Запросы'!$A$10:$M$143</definedName>
    <definedName name="Z_A19576DF_5EAC_42FB_8EDC_956585D13816_.wvu.Rows" localSheetId="0" hidden="1">'НМЦК Запросы'!#REF!</definedName>
    <definedName name="Z_B8FD124D_31C2_4F4A_84F1_8C5F7E2A1D9D_.wvu.Cols" localSheetId="0" hidden="1">'НМЦК Запросы'!$Q:$Q</definedName>
    <definedName name="Z_B8FD124D_31C2_4F4A_84F1_8C5F7E2A1D9D_.wvu.PrintArea" localSheetId="0" hidden="1">'НМЦК Запросы'!$A$10:$M$143</definedName>
    <definedName name="Z_B8FD124D_31C2_4F4A_84F1_8C5F7E2A1D9D_.wvu.Rows" localSheetId="0" hidden="1">'НМЦК Запросы'!#REF!</definedName>
    <definedName name="Z_E031E075_6987_4F32_9116_EC6B3E9AF434_.wvu.Cols" localSheetId="0" hidden="1">'НМЦК Запросы'!$Q:$Q</definedName>
    <definedName name="Z_E031E075_6987_4F32_9116_EC6B3E9AF434_.wvu.PrintArea" localSheetId="0" hidden="1">'НМЦК Запросы'!$A$10:$M$143</definedName>
    <definedName name="_xlnm.Print_Titles" localSheetId="0">'НМЦК Запросы'!$24:$24</definedName>
    <definedName name="Инфляция" localSheetId="0">#REF!</definedName>
    <definedName name="Инфляция">#REF!</definedName>
    <definedName name="Компенсации">[1]Ресурсы!$A$4:$N$65536</definedName>
    <definedName name="_xlnm.Print_Area" localSheetId="0">'НМЦК Запросы'!$A$2:$M$161</definedName>
    <definedName name="Объекты">[1]Объекты!$A$3:$K$65536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20" i="1" l="1"/>
  <c r="U120" i="1"/>
  <c r="T120" i="1"/>
  <c r="S120" i="1"/>
  <c r="R120" i="1"/>
  <c r="M120" i="1"/>
  <c r="O120" i="1" s="1"/>
  <c r="L120" i="1"/>
  <c r="N120" i="1" s="1"/>
  <c r="K120" i="1"/>
  <c r="V119" i="1"/>
  <c r="U119" i="1"/>
  <c r="T119" i="1"/>
  <c r="S119" i="1"/>
  <c r="K119" i="1" s="1"/>
  <c r="R119" i="1"/>
  <c r="M119" i="1"/>
  <c r="L119" i="1"/>
  <c r="N119" i="1" s="1"/>
  <c r="V118" i="1"/>
  <c r="U118" i="1"/>
  <c r="T118" i="1"/>
  <c r="S118" i="1"/>
  <c r="R118" i="1"/>
  <c r="M118" i="1"/>
  <c r="L118" i="1"/>
  <c r="N118" i="1" s="1"/>
  <c r="O118" i="1" s="1"/>
  <c r="K118" i="1"/>
  <c r="V117" i="1"/>
  <c r="U117" i="1"/>
  <c r="T117" i="1"/>
  <c r="S117" i="1"/>
  <c r="K117" i="1" s="1"/>
  <c r="R117" i="1"/>
  <c r="M117" i="1"/>
  <c r="L117" i="1"/>
  <c r="N117" i="1" s="1"/>
  <c r="V116" i="1"/>
  <c r="U116" i="1"/>
  <c r="T116" i="1"/>
  <c r="S116" i="1"/>
  <c r="R116" i="1"/>
  <c r="M116" i="1"/>
  <c r="L116" i="1"/>
  <c r="N116" i="1" s="1"/>
  <c r="O116" i="1" s="1"/>
  <c r="K116" i="1"/>
  <c r="V115" i="1"/>
  <c r="U115" i="1"/>
  <c r="T115" i="1"/>
  <c r="S115" i="1"/>
  <c r="K115" i="1" s="1"/>
  <c r="R115" i="1"/>
  <c r="M115" i="1"/>
  <c r="L115" i="1"/>
  <c r="N115" i="1" s="1"/>
  <c r="V114" i="1"/>
  <c r="U114" i="1"/>
  <c r="T114" i="1"/>
  <c r="S114" i="1"/>
  <c r="R114" i="1"/>
  <c r="M114" i="1"/>
  <c r="L114" i="1"/>
  <c r="N114" i="1" s="1"/>
  <c r="O114" i="1" s="1"/>
  <c r="K114" i="1"/>
  <c r="O117" i="1" l="1"/>
  <c r="O119" i="1"/>
  <c r="O115" i="1"/>
  <c r="M121" i="1"/>
  <c r="U129" i="1"/>
  <c r="A129" i="1"/>
  <c r="V129" i="1"/>
  <c r="S129" i="1"/>
  <c r="R129" i="1"/>
  <c r="L129" i="1"/>
  <c r="N129" i="1" s="1"/>
  <c r="A121" i="1"/>
  <c r="A120" i="1"/>
  <c r="A119" i="1"/>
  <c r="A118" i="1"/>
  <c r="A117" i="1"/>
  <c r="A116" i="1"/>
  <c r="A115" i="1"/>
  <c r="A114" i="1"/>
  <c r="A110" i="1"/>
  <c r="A109" i="1"/>
  <c r="A108" i="1"/>
  <c r="V110" i="1"/>
  <c r="U110" i="1"/>
  <c r="T110" i="1"/>
  <c r="S110" i="1"/>
  <c r="R110" i="1"/>
  <c r="M110" i="1"/>
  <c r="L110" i="1"/>
  <c r="N110" i="1" s="1"/>
  <c r="V109" i="1"/>
  <c r="U109" i="1"/>
  <c r="T109" i="1"/>
  <c r="S109" i="1"/>
  <c r="R109" i="1"/>
  <c r="M109" i="1"/>
  <c r="L109" i="1"/>
  <c r="N109" i="1" s="1"/>
  <c r="V108" i="1"/>
  <c r="U108" i="1"/>
  <c r="T108" i="1"/>
  <c r="S108" i="1"/>
  <c r="R108" i="1"/>
  <c r="M108" i="1"/>
  <c r="L108" i="1"/>
  <c r="N108" i="1" s="1"/>
  <c r="M129" i="1" l="1"/>
  <c r="O129" i="1" s="1"/>
  <c r="T129" i="1"/>
  <c r="K129" i="1" s="1"/>
  <c r="K108" i="1"/>
  <c r="K110" i="1"/>
  <c r="O108" i="1"/>
  <c r="K109" i="1"/>
  <c r="O110" i="1"/>
  <c r="O109" i="1"/>
  <c r="AC100" i="1"/>
  <c r="A89" i="1"/>
  <c r="A88" i="1"/>
  <c r="V89" i="1"/>
  <c r="U89" i="1"/>
  <c r="T89" i="1"/>
  <c r="S89" i="1"/>
  <c r="R89" i="1"/>
  <c r="M89" i="1"/>
  <c r="L89" i="1"/>
  <c r="N89" i="1" s="1"/>
  <c r="V88" i="1"/>
  <c r="U88" i="1"/>
  <c r="T88" i="1"/>
  <c r="S88" i="1"/>
  <c r="R88" i="1"/>
  <c r="M88" i="1"/>
  <c r="L88" i="1"/>
  <c r="N88" i="1" s="1"/>
  <c r="A71" i="1"/>
  <c r="A70" i="1"/>
  <c r="A69" i="1"/>
  <c r="A68" i="1"/>
  <c r="V71" i="1"/>
  <c r="U71" i="1"/>
  <c r="T71" i="1"/>
  <c r="S71" i="1"/>
  <c r="R71" i="1"/>
  <c r="M71" i="1"/>
  <c r="L71" i="1"/>
  <c r="N71" i="1" s="1"/>
  <c r="V70" i="1"/>
  <c r="U70" i="1"/>
  <c r="T70" i="1"/>
  <c r="S70" i="1"/>
  <c r="R70" i="1"/>
  <c r="M70" i="1"/>
  <c r="L70" i="1"/>
  <c r="N70" i="1" s="1"/>
  <c r="V69" i="1"/>
  <c r="U69" i="1"/>
  <c r="T69" i="1"/>
  <c r="S69" i="1"/>
  <c r="R69" i="1"/>
  <c r="M69" i="1"/>
  <c r="L69" i="1"/>
  <c r="N69" i="1" s="1"/>
  <c r="V68" i="1"/>
  <c r="U68" i="1"/>
  <c r="T68" i="1"/>
  <c r="S68" i="1"/>
  <c r="R68" i="1"/>
  <c r="M68" i="1"/>
  <c r="L68" i="1"/>
  <c r="N68" i="1" s="1"/>
  <c r="A63" i="1"/>
  <c r="V63" i="1"/>
  <c r="U63" i="1"/>
  <c r="T63" i="1"/>
  <c r="S63" i="1"/>
  <c r="R63" i="1"/>
  <c r="M63" i="1"/>
  <c r="N63" i="1"/>
  <c r="V49" i="1"/>
  <c r="U49" i="1"/>
  <c r="T49" i="1"/>
  <c r="S49" i="1"/>
  <c r="R49" i="1"/>
  <c r="M49" i="1"/>
  <c r="L49" i="1"/>
  <c r="N49" i="1" s="1"/>
  <c r="V48" i="1"/>
  <c r="U48" i="1"/>
  <c r="T48" i="1"/>
  <c r="S48" i="1"/>
  <c r="R48" i="1"/>
  <c r="M48" i="1"/>
  <c r="L48" i="1"/>
  <c r="N48" i="1" s="1"/>
  <c r="A49" i="1"/>
  <c r="A48" i="1"/>
  <c r="K88" i="1" l="1"/>
  <c r="K68" i="1"/>
  <c r="K70" i="1"/>
  <c r="O88" i="1"/>
  <c r="K89" i="1"/>
  <c r="O89" i="1"/>
  <c r="K71" i="1"/>
  <c r="K69" i="1"/>
  <c r="O68" i="1"/>
  <c r="O69" i="1"/>
  <c r="O70" i="1"/>
  <c r="O71" i="1"/>
  <c r="K49" i="1"/>
  <c r="O63" i="1"/>
  <c r="K48" i="1"/>
  <c r="O48" i="1"/>
  <c r="O49" i="1"/>
  <c r="A44" i="1"/>
  <c r="A43" i="1"/>
  <c r="A42" i="1"/>
  <c r="A41" i="1"/>
  <c r="A40" i="1"/>
  <c r="AA45" i="1"/>
  <c r="Z45" i="1"/>
  <c r="Y45" i="1"/>
  <c r="V45" i="1"/>
  <c r="U45" i="1"/>
  <c r="T45" i="1"/>
  <c r="S45" i="1"/>
  <c r="R45" i="1"/>
  <c r="M45" i="1"/>
  <c r="L45" i="1"/>
  <c r="N45" i="1" s="1"/>
  <c r="AA44" i="1"/>
  <c r="Z44" i="1"/>
  <c r="Y44" i="1"/>
  <c r="V44" i="1"/>
  <c r="U44" i="1"/>
  <c r="T44" i="1"/>
  <c r="S44" i="1"/>
  <c r="R44" i="1"/>
  <c r="M44" i="1"/>
  <c r="L44" i="1"/>
  <c r="N44" i="1" s="1"/>
  <c r="AA43" i="1"/>
  <c r="Z43" i="1"/>
  <c r="Y43" i="1"/>
  <c r="V43" i="1"/>
  <c r="U43" i="1"/>
  <c r="T43" i="1"/>
  <c r="S43" i="1"/>
  <c r="R43" i="1"/>
  <c r="M43" i="1"/>
  <c r="L43" i="1"/>
  <c r="N43" i="1" s="1"/>
  <c r="AA42" i="1"/>
  <c r="Z42" i="1"/>
  <c r="Y42" i="1"/>
  <c r="V42" i="1"/>
  <c r="U42" i="1"/>
  <c r="T42" i="1"/>
  <c r="S42" i="1"/>
  <c r="R42" i="1"/>
  <c r="M42" i="1"/>
  <c r="L42" i="1"/>
  <c r="N42" i="1" s="1"/>
  <c r="AA41" i="1"/>
  <c r="Z41" i="1"/>
  <c r="Y41" i="1"/>
  <c r="V41" i="1"/>
  <c r="U41" i="1"/>
  <c r="T41" i="1"/>
  <c r="S41" i="1"/>
  <c r="R41" i="1"/>
  <c r="M41" i="1"/>
  <c r="L41" i="1"/>
  <c r="N41" i="1" s="1"/>
  <c r="AA40" i="1"/>
  <c r="Z40" i="1"/>
  <c r="Y40" i="1"/>
  <c r="V40" i="1"/>
  <c r="U40" i="1"/>
  <c r="T40" i="1"/>
  <c r="S40" i="1"/>
  <c r="R40" i="1"/>
  <c r="M40" i="1"/>
  <c r="L40" i="1"/>
  <c r="N40" i="1" s="1"/>
  <c r="A30" i="1"/>
  <c r="A29" i="1"/>
  <c r="AA30" i="1"/>
  <c r="Z30" i="1"/>
  <c r="Y30" i="1"/>
  <c r="V30" i="1"/>
  <c r="U30" i="1"/>
  <c r="T30" i="1"/>
  <c r="S30" i="1"/>
  <c r="R30" i="1"/>
  <c r="M30" i="1"/>
  <c r="L30" i="1"/>
  <c r="N30" i="1" s="1"/>
  <c r="AA29" i="1"/>
  <c r="Z29" i="1"/>
  <c r="Y29" i="1"/>
  <c r="V29" i="1"/>
  <c r="U29" i="1"/>
  <c r="T29" i="1"/>
  <c r="S29" i="1"/>
  <c r="R29" i="1"/>
  <c r="M29" i="1"/>
  <c r="L29" i="1"/>
  <c r="N29" i="1" s="1"/>
  <c r="K42" i="1" l="1"/>
  <c r="K44" i="1"/>
  <c r="K45" i="1"/>
  <c r="K40" i="1"/>
  <c r="K41" i="1"/>
  <c r="K43" i="1"/>
  <c r="O44" i="1"/>
  <c r="O41" i="1"/>
  <c r="O42" i="1"/>
  <c r="O40" i="1"/>
  <c r="O43" i="1"/>
  <c r="O45" i="1"/>
  <c r="K30" i="1"/>
  <c r="K29" i="1"/>
  <c r="O29" i="1"/>
  <c r="O30" i="1"/>
  <c r="M137" i="1"/>
  <c r="M136" i="1"/>
  <c r="M134" i="1"/>
  <c r="M133" i="1"/>
  <c r="M127" i="1"/>
  <c r="M126" i="1"/>
  <c r="M124" i="1"/>
  <c r="M123" i="1"/>
  <c r="M113" i="1"/>
  <c r="M111" i="1"/>
  <c r="M107" i="1"/>
  <c r="N97" i="1"/>
  <c r="M102" i="1"/>
  <c r="M101" i="1"/>
  <c r="M99" i="1"/>
  <c r="M98" i="1"/>
  <c r="M94" i="1"/>
  <c r="M92" i="1"/>
  <c r="M91" i="1"/>
  <c r="M87" i="1"/>
  <c r="M86" i="1"/>
  <c r="M85" i="1"/>
  <c r="M84" i="1"/>
  <c r="M81" i="1"/>
  <c r="M80" i="1"/>
  <c r="M79" i="1"/>
  <c r="M78" i="1"/>
  <c r="M77" i="1"/>
  <c r="M76" i="1"/>
  <c r="M73" i="1"/>
  <c r="M72" i="1"/>
  <c r="M62" i="1"/>
  <c r="M61" i="1"/>
  <c r="M59" i="1"/>
  <c r="M58" i="1"/>
  <c r="M57" i="1"/>
  <c r="M56" i="1"/>
  <c r="M55" i="1"/>
  <c r="M51" i="1"/>
  <c r="M46" i="1"/>
  <c r="M38" i="1"/>
  <c r="M37" i="1"/>
  <c r="M36" i="1"/>
  <c r="M35" i="1"/>
  <c r="M34" i="1"/>
  <c r="M33" i="1"/>
  <c r="M31" i="1"/>
  <c r="M28" i="1"/>
  <c r="M138" i="1" l="1"/>
  <c r="A137" i="1"/>
  <c r="A136" i="1"/>
  <c r="A134" i="1"/>
  <c r="A133" i="1"/>
  <c r="A127" i="1"/>
  <c r="A126" i="1"/>
  <c r="A124" i="1"/>
  <c r="A123" i="1"/>
  <c r="A113" i="1"/>
  <c r="A111" i="1"/>
  <c r="A107" i="1"/>
  <c r="A102" i="1"/>
  <c r="A101" i="1"/>
  <c r="A99" i="1"/>
  <c r="A98" i="1"/>
  <c r="A94" i="1"/>
  <c r="A92" i="1"/>
  <c r="A91" i="1"/>
  <c r="A87" i="1"/>
  <c r="A86" i="1"/>
  <c r="A85" i="1"/>
  <c r="A84" i="1"/>
  <c r="A83" i="1"/>
  <c r="A81" i="1"/>
  <c r="A80" i="1"/>
  <c r="A79" i="1"/>
  <c r="A78" i="1"/>
  <c r="A77" i="1"/>
  <c r="A76" i="1"/>
  <c r="A73" i="1"/>
  <c r="A72" i="1"/>
  <c r="A62" i="1"/>
  <c r="A61" i="1"/>
  <c r="A59" i="1"/>
  <c r="A58" i="1"/>
  <c r="A56" i="1"/>
  <c r="A55" i="1"/>
  <c r="A51" i="1"/>
  <c r="A46" i="1"/>
  <c r="V137" i="1"/>
  <c r="U137" i="1"/>
  <c r="T137" i="1"/>
  <c r="S137" i="1"/>
  <c r="R137" i="1"/>
  <c r="L137" i="1"/>
  <c r="N137" i="1" s="1"/>
  <c r="V136" i="1"/>
  <c r="U136" i="1"/>
  <c r="T136" i="1"/>
  <c r="S136" i="1"/>
  <c r="R136" i="1"/>
  <c r="L136" i="1"/>
  <c r="N136" i="1" s="1"/>
  <c r="V134" i="1"/>
  <c r="U134" i="1"/>
  <c r="T134" i="1"/>
  <c r="S134" i="1"/>
  <c r="R134" i="1"/>
  <c r="L134" i="1"/>
  <c r="N134" i="1" s="1"/>
  <c r="V133" i="1"/>
  <c r="U133" i="1"/>
  <c r="T133" i="1"/>
  <c r="S133" i="1"/>
  <c r="R133" i="1"/>
  <c r="L133" i="1"/>
  <c r="N133" i="1" s="1"/>
  <c r="V127" i="1"/>
  <c r="U127" i="1"/>
  <c r="T127" i="1"/>
  <c r="S127" i="1"/>
  <c r="R127" i="1"/>
  <c r="L127" i="1"/>
  <c r="N127" i="1" s="1"/>
  <c r="V126" i="1"/>
  <c r="U126" i="1"/>
  <c r="T126" i="1"/>
  <c r="S126" i="1"/>
  <c r="R126" i="1"/>
  <c r="L126" i="1"/>
  <c r="N126" i="1" s="1"/>
  <c r="V124" i="1"/>
  <c r="U124" i="1"/>
  <c r="T124" i="1"/>
  <c r="S124" i="1"/>
  <c r="R124" i="1"/>
  <c r="L124" i="1"/>
  <c r="N124" i="1" s="1"/>
  <c r="V123" i="1"/>
  <c r="U123" i="1"/>
  <c r="T123" i="1"/>
  <c r="S123" i="1"/>
  <c r="R123" i="1"/>
  <c r="L123" i="1"/>
  <c r="N123" i="1" s="1"/>
  <c r="V113" i="1"/>
  <c r="U113" i="1"/>
  <c r="T113" i="1"/>
  <c r="S113" i="1"/>
  <c r="R113" i="1"/>
  <c r="L113" i="1"/>
  <c r="N113" i="1" s="1"/>
  <c r="V111" i="1"/>
  <c r="U111" i="1"/>
  <c r="T111" i="1"/>
  <c r="S111" i="1"/>
  <c r="R111" i="1"/>
  <c r="L111" i="1"/>
  <c r="N111" i="1" s="1"/>
  <c r="V107" i="1"/>
  <c r="U107" i="1"/>
  <c r="T107" i="1"/>
  <c r="S107" i="1"/>
  <c r="R107" i="1"/>
  <c r="L107" i="1"/>
  <c r="N107" i="1" s="1"/>
  <c r="V102" i="1"/>
  <c r="U102" i="1"/>
  <c r="T102" i="1"/>
  <c r="S102" i="1"/>
  <c r="R102" i="1"/>
  <c r="L102" i="1"/>
  <c r="N102" i="1" s="1"/>
  <c r="V101" i="1"/>
  <c r="U101" i="1"/>
  <c r="T101" i="1"/>
  <c r="S101" i="1"/>
  <c r="R101" i="1"/>
  <c r="L101" i="1"/>
  <c r="N101" i="1" s="1"/>
  <c r="V99" i="1"/>
  <c r="U99" i="1"/>
  <c r="T99" i="1"/>
  <c r="S99" i="1"/>
  <c r="R99" i="1"/>
  <c r="L99" i="1"/>
  <c r="N99" i="1" s="1"/>
  <c r="V98" i="1"/>
  <c r="U98" i="1"/>
  <c r="T98" i="1"/>
  <c r="S98" i="1"/>
  <c r="R98" i="1"/>
  <c r="L98" i="1"/>
  <c r="N98" i="1" s="1"/>
  <c r="V94" i="1"/>
  <c r="U94" i="1"/>
  <c r="T94" i="1"/>
  <c r="S94" i="1"/>
  <c r="R94" i="1"/>
  <c r="L94" i="1"/>
  <c r="N94" i="1" s="1"/>
  <c r="V92" i="1"/>
  <c r="U92" i="1"/>
  <c r="T92" i="1"/>
  <c r="S92" i="1"/>
  <c r="R92" i="1"/>
  <c r="L92" i="1"/>
  <c r="N92" i="1" s="1"/>
  <c r="V91" i="1"/>
  <c r="U91" i="1"/>
  <c r="T91" i="1"/>
  <c r="S91" i="1"/>
  <c r="R91" i="1"/>
  <c r="L91" i="1"/>
  <c r="N91" i="1" s="1"/>
  <c r="V87" i="1"/>
  <c r="U87" i="1"/>
  <c r="T87" i="1"/>
  <c r="S87" i="1"/>
  <c r="R87" i="1"/>
  <c r="L87" i="1"/>
  <c r="N87" i="1" s="1"/>
  <c r="V86" i="1"/>
  <c r="U86" i="1"/>
  <c r="T86" i="1"/>
  <c r="S86" i="1"/>
  <c r="R86" i="1"/>
  <c r="L86" i="1"/>
  <c r="N86" i="1" s="1"/>
  <c r="V85" i="1"/>
  <c r="U85" i="1"/>
  <c r="T85" i="1"/>
  <c r="S85" i="1"/>
  <c r="R85" i="1"/>
  <c r="L85" i="1"/>
  <c r="N85" i="1" s="1"/>
  <c r="V84" i="1"/>
  <c r="U84" i="1"/>
  <c r="T84" i="1"/>
  <c r="S84" i="1"/>
  <c r="R84" i="1"/>
  <c r="L84" i="1"/>
  <c r="N84" i="1" s="1"/>
  <c r="V83" i="1"/>
  <c r="U83" i="1"/>
  <c r="T83" i="1"/>
  <c r="S83" i="1"/>
  <c r="R83" i="1"/>
  <c r="M83" i="1"/>
  <c r="L83" i="1"/>
  <c r="N83" i="1" s="1"/>
  <c r="V81" i="1"/>
  <c r="U81" i="1"/>
  <c r="T81" i="1"/>
  <c r="S81" i="1"/>
  <c r="R81" i="1"/>
  <c r="L81" i="1"/>
  <c r="N81" i="1" s="1"/>
  <c r="V80" i="1"/>
  <c r="U80" i="1"/>
  <c r="T80" i="1"/>
  <c r="S80" i="1"/>
  <c r="R80" i="1"/>
  <c r="L80" i="1"/>
  <c r="N80" i="1" s="1"/>
  <c r="V79" i="1"/>
  <c r="U79" i="1"/>
  <c r="T79" i="1"/>
  <c r="S79" i="1"/>
  <c r="R79" i="1"/>
  <c r="L79" i="1"/>
  <c r="N79" i="1" s="1"/>
  <c r="V78" i="1"/>
  <c r="U78" i="1"/>
  <c r="T78" i="1"/>
  <c r="S78" i="1"/>
  <c r="R78" i="1"/>
  <c r="L78" i="1"/>
  <c r="N78" i="1" s="1"/>
  <c r="V77" i="1"/>
  <c r="U77" i="1"/>
  <c r="T77" i="1"/>
  <c r="S77" i="1"/>
  <c r="R77" i="1"/>
  <c r="L77" i="1"/>
  <c r="N77" i="1" s="1"/>
  <c r="V76" i="1"/>
  <c r="U76" i="1"/>
  <c r="T76" i="1"/>
  <c r="S76" i="1"/>
  <c r="R76" i="1"/>
  <c r="L76" i="1"/>
  <c r="N76" i="1" s="1"/>
  <c r="V73" i="1"/>
  <c r="U73" i="1"/>
  <c r="T73" i="1"/>
  <c r="S73" i="1"/>
  <c r="R73" i="1"/>
  <c r="L73" i="1"/>
  <c r="N73" i="1" s="1"/>
  <c r="V72" i="1"/>
  <c r="U72" i="1"/>
  <c r="T72" i="1"/>
  <c r="S72" i="1"/>
  <c r="R72" i="1"/>
  <c r="L72" i="1"/>
  <c r="N72" i="1" s="1"/>
  <c r="V62" i="1"/>
  <c r="U62" i="1"/>
  <c r="T62" i="1"/>
  <c r="S62" i="1"/>
  <c r="R62" i="1"/>
  <c r="L62" i="1"/>
  <c r="N62" i="1" s="1"/>
  <c r="V61" i="1"/>
  <c r="U61" i="1"/>
  <c r="T61" i="1"/>
  <c r="S61" i="1"/>
  <c r="R61" i="1"/>
  <c r="L61" i="1"/>
  <c r="N61" i="1" s="1"/>
  <c r="V59" i="1"/>
  <c r="U59" i="1"/>
  <c r="T59" i="1"/>
  <c r="S59" i="1"/>
  <c r="R59" i="1"/>
  <c r="L59" i="1"/>
  <c r="N59" i="1" s="1"/>
  <c r="V58" i="1"/>
  <c r="U58" i="1"/>
  <c r="T58" i="1"/>
  <c r="S58" i="1"/>
  <c r="R58" i="1"/>
  <c r="L58" i="1"/>
  <c r="N58" i="1" s="1"/>
  <c r="V56" i="1"/>
  <c r="U56" i="1"/>
  <c r="T56" i="1"/>
  <c r="S56" i="1"/>
  <c r="R56" i="1"/>
  <c r="L56" i="1"/>
  <c r="N56" i="1" s="1"/>
  <c r="V55" i="1"/>
  <c r="U55" i="1"/>
  <c r="T55" i="1"/>
  <c r="S55" i="1"/>
  <c r="R55" i="1"/>
  <c r="L55" i="1"/>
  <c r="N55" i="1" s="1"/>
  <c r="V51" i="1"/>
  <c r="U51" i="1"/>
  <c r="T51" i="1"/>
  <c r="S51" i="1"/>
  <c r="R51" i="1"/>
  <c r="L51" i="1"/>
  <c r="N51" i="1" s="1"/>
  <c r="V46" i="1"/>
  <c r="U46" i="1"/>
  <c r="T46" i="1"/>
  <c r="S46" i="1"/>
  <c r="R46" i="1"/>
  <c r="L46" i="1"/>
  <c r="N46" i="1" s="1"/>
  <c r="M103" i="1" l="1"/>
  <c r="K83" i="1"/>
  <c r="K137" i="1"/>
  <c r="K136" i="1"/>
  <c r="K133" i="1"/>
  <c r="K134" i="1"/>
  <c r="K127" i="1"/>
  <c r="K126" i="1"/>
  <c r="K123" i="1"/>
  <c r="K124" i="1"/>
  <c r="K113" i="1"/>
  <c r="K111" i="1"/>
  <c r="K107" i="1"/>
  <c r="K102" i="1"/>
  <c r="K101" i="1"/>
  <c r="K98" i="1"/>
  <c r="K99" i="1"/>
  <c r="K87" i="1"/>
  <c r="K86" i="1"/>
  <c r="K91" i="1"/>
  <c r="K94" i="1"/>
  <c r="K81" i="1"/>
  <c r="K84" i="1"/>
  <c r="K92" i="1"/>
  <c r="K79" i="1"/>
  <c r="K77" i="1"/>
  <c r="K76" i="1"/>
  <c r="K85" i="1"/>
  <c r="K78" i="1"/>
  <c r="K80" i="1"/>
  <c r="K73" i="1"/>
  <c r="K72" i="1"/>
  <c r="K59" i="1"/>
  <c r="K62" i="1"/>
  <c r="K61" i="1"/>
  <c r="K58" i="1"/>
  <c r="K56" i="1"/>
  <c r="K51" i="1"/>
  <c r="K46" i="1"/>
  <c r="O55" i="1"/>
  <c r="K55" i="1"/>
  <c r="O91" i="1"/>
  <c r="O107" i="1"/>
  <c r="O111" i="1"/>
  <c r="O79" i="1"/>
  <c r="O123" i="1"/>
  <c r="O124" i="1"/>
  <c r="O133" i="1"/>
  <c r="O134" i="1"/>
  <c r="O92" i="1"/>
  <c r="O94" i="1"/>
  <c r="O59" i="1"/>
  <c r="O76" i="1"/>
  <c r="O80" i="1"/>
  <c r="O85" i="1"/>
  <c r="O99" i="1"/>
  <c r="O102" i="1"/>
  <c r="O127" i="1"/>
  <c r="O137" i="1"/>
  <c r="O62" i="1"/>
  <c r="O46" i="1"/>
  <c r="O61" i="1"/>
  <c r="O72" i="1"/>
  <c r="O81" i="1"/>
  <c r="O83" i="1"/>
  <c r="O84" i="1"/>
  <c r="O73" i="1"/>
  <c r="O56" i="1"/>
  <c r="O58" i="1"/>
  <c r="O77" i="1"/>
  <c r="O78" i="1"/>
  <c r="O86" i="1"/>
  <c r="O87" i="1"/>
  <c r="O51" i="1"/>
  <c r="O98" i="1"/>
  <c r="O101" i="1"/>
  <c r="O113" i="1"/>
  <c r="O126" i="1"/>
  <c r="O136" i="1"/>
  <c r="AA140" i="1"/>
  <c r="Z140" i="1"/>
  <c r="Y140" i="1"/>
  <c r="V140" i="1"/>
  <c r="U140" i="1"/>
  <c r="T140" i="1"/>
  <c r="S140" i="1"/>
  <c r="R140" i="1"/>
  <c r="K140" i="1" s="1"/>
  <c r="M140" i="1"/>
  <c r="L140" i="1"/>
  <c r="N140" i="1" s="1"/>
  <c r="A45" i="1"/>
  <c r="AA38" i="1"/>
  <c r="Z38" i="1"/>
  <c r="Y38" i="1"/>
  <c r="V38" i="1"/>
  <c r="U38" i="1"/>
  <c r="T38" i="1"/>
  <c r="S38" i="1"/>
  <c r="R38" i="1"/>
  <c r="L38" i="1"/>
  <c r="N38" i="1" s="1"/>
  <c r="A38" i="1"/>
  <c r="AA37" i="1"/>
  <c r="Z37" i="1"/>
  <c r="Y37" i="1"/>
  <c r="V37" i="1"/>
  <c r="U37" i="1"/>
  <c r="T37" i="1"/>
  <c r="S37" i="1"/>
  <c r="R37" i="1"/>
  <c r="L37" i="1"/>
  <c r="N37" i="1" s="1"/>
  <c r="A37" i="1"/>
  <c r="AA36" i="1"/>
  <c r="Z36" i="1"/>
  <c r="Y36" i="1"/>
  <c r="V36" i="1"/>
  <c r="U36" i="1"/>
  <c r="T36" i="1"/>
  <c r="S36" i="1"/>
  <c r="R36" i="1"/>
  <c r="L36" i="1"/>
  <c r="N36" i="1" s="1"/>
  <c r="A36" i="1"/>
  <c r="AA35" i="1"/>
  <c r="Z35" i="1"/>
  <c r="Y35" i="1"/>
  <c r="V35" i="1"/>
  <c r="U35" i="1"/>
  <c r="T35" i="1"/>
  <c r="S35" i="1"/>
  <c r="R35" i="1"/>
  <c r="L35" i="1"/>
  <c r="N35" i="1" s="1"/>
  <c r="A35" i="1"/>
  <c r="AA34" i="1"/>
  <c r="Z34" i="1"/>
  <c r="Y34" i="1"/>
  <c r="V34" i="1"/>
  <c r="U34" i="1"/>
  <c r="T34" i="1"/>
  <c r="S34" i="1"/>
  <c r="R34" i="1"/>
  <c r="L34" i="1"/>
  <c r="N34" i="1" s="1"/>
  <c r="A34" i="1"/>
  <c r="AA33" i="1"/>
  <c r="Z33" i="1"/>
  <c r="Y33" i="1"/>
  <c r="V33" i="1"/>
  <c r="U33" i="1"/>
  <c r="T33" i="1"/>
  <c r="S33" i="1"/>
  <c r="R33" i="1"/>
  <c r="L33" i="1"/>
  <c r="N33" i="1" s="1"/>
  <c r="A33" i="1"/>
  <c r="AA31" i="1"/>
  <c r="Z31" i="1"/>
  <c r="Y31" i="1"/>
  <c r="V31" i="1"/>
  <c r="U31" i="1"/>
  <c r="T31" i="1"/>
  <c r="S31" i="1"/>
  <c r="R31" i="1"/>
  <c r="N31" i="1"/>
  <c r="A31" i="1"/>
  <c r="A28" i="1"/>
  <c r="AA28" i="1"/>
  <c r="Z28" i="1"/>
  <c r="Y28" i="1"/>
  <c r="V28" i="1"/>
  <c r="U28" i="1"/>
  <c r="T28" i="1"/>
  <c r="S28" i="1"/>
  <c r="R28" i="1"/>
  <c r="L28" i="1"/>
  <c r="N28" i="1" s="1"/>
  <c r="P143" i="1"/>
  <c r="J23" i="1"/>
  <c r="I23" i="1"/>
  <c r="H23" i="1"/>
  <c r="G23" i="1"/>
  <c r="F23" i="1"/>
  <c r="Q11" i="1"/>
  <c r="F145" i="1"/>
  <c r="F146" i="1" s="1"/>
  <c r="G145" i="1"/>
  <c r="H145" i="1"/>
  <c r="H146" i="1" s="1"/>
  <c r="I145" i="1"/>
  <c r="I146" i="1" s="1"/>
  <c r="J145" i="1"/>
  <c r="J146" i="1" s="1"/>
  <c r="Q14" i="1"/>
  <c r="Q15" i="1"/>
  <c r="O145" i="1"/>
  <c r="O140" i="1" l="1"/>
  <c r="M64" i="1"/>
  <c r="M139" i="1" s="1"/>
  <c r="K36" i="1"/>
  <c r="K35" i="1"/>
  <c r="K33" i="1"/>
  <c r="K34" i="1"/>
  <c r="K38" i="1"/>
  <c r="K37" i="1"/>
  <c r="K28" i="1"/>
  <c r="Y145" i="1"/>
  <c r="O34" i="1"/>
  <c r="Z145" i="1"/>
  <c r="O38" i="1"/>
  <c r="AA145" i="1"/>
  <c r="O33" i="1"/>
  <c r="O37" i="1"/>
  <c r="O31" i="1"/>
  <c r="O36" i="1"/>
  <c r="O35" i="1"/>
  <c r="S145" i="1"/>
  <c r="O28" i="1"/>
  <c r="V145" i="1"/>
  <c r="R145" i="1"/>
  <c r="T145" i="1"/>
  <c r="G146" i="1"/>
  <c r="J24" i="1" s="1"/>
  <c r="U145" i="1"/>
  <c r="K145" i="1" l="1"/>
  <c r="I24" i="1"/>
</calcChain>
</file>

<file path=xl/sharedStrings.xml><?xml version="1.0" encoding="utf-8"?>
<sst xmlns="http://schemas.openxmlformats.org/spreadsheetml/2006/main" count="223" uniqueCount="91">
  <si>
    <t xml:space="preserve">ценовое предложение от </t>
  </si>
  <si>
    <t xml:space="preserve">                   м.п.</t>
  </si>
  <si>
    <t>Наименование товара, работы, услуги, входящих в объект закупки</t>
  </si>
  <si>
    <t>Поряд-ковый номер пози-ции со-гласно описа-нию объ-екта за-купки</t>
  </si>
  <si>
    <t>Основ-ные характе-ри-стики работ</t>
  </si>
  <si>
    <t>Еди-ница изме-ре-ния</t>
  </si>
  <si>
    <t>Количе-ство</t>
  </si>
  <si>
    <t>Коэф-фици-ент ва-риации</t>
  </si>
  <si>
    <t>Цена за единицу товара, работы, услуги согласно источникам ценовой информации, руб.</t>
  </si>
  <si>
    <t>Цена за единицу товара, работы, услуги по позиции, руб.</t>
  </si>
  <si>
    <t>Начальная (макси-мальная) цена по позиции, руб.</t>
  </si>
  <si>
    <t>Начальная (максимальная) цена контракта, руб.</t>
  </si>
  <si>
    <t>Раздел 6. Обоснование начальной (максимальной) цены контракта (лота)</t>
  </si>
  <si>
    <t>В соответствии с ведомостью работ</t>
  </si>
  <si>
    <t>Производство работ на одной половине проезжей части при систематическом движении транспорта по другой</t>
  </si>
  <si>
    <t>Ремонт асфальтобетонного покрытия дорог из м/з а/б смеси тип Б марки II однослойного толщиной: 50 мм площадью ремонта до 5 м2</t>
  </si>
  <si>
    <t>Погрузка мусора строительного  экскаваторами емкостью ковша до 0,5 м3 с транспортировкой на расстояние до 5км в отвал</t>
  </si>
  <si>
    <t>м2</t>
  </si>
  <si>
    <t>1 т груза</t>
  </si>
  <si>
    <t xml:space="preserve">Разборка покрытий и оснований: асфальтобетонных </t>
  </si>
  <si>
    <t>Разборка покрытий и оснований: гравийных</t>
  </si>
  <si>
    <t>Асфальтобетонный гранулят</t>
  </si>
  <si>
    <t xml:space="preserve">Смесь песчано-гравийная </t>
  </si>
  <si>
    <t>Устройство оснований и покрытий из смеси С-4 (ПГС)  , двухслойных верхний слой толщиной 15 см</t>
  </si>
  <si>
    <t>м3</t>
  </si>
  <si>
    <t>т</t>
  </si>
  <si>
    <t>Подгрунтовочные работы путем розлива битумной эмульсии  (норма расхода при обработке  эмульсией -0,35кг/м2)</t>
  </si>
  <si>
    <t>Устройство выравнивающего слоя из асфальтобетонной смеси мелкозернистой плотной тип Б марки II: с применением укладчиков асфальтобетона</t>
  </si>
  <si>
    <t>Пересечения и примыкания</t>
  </si>
  <si>
    <t>Ремонт асфальтобетонного покрытия дорог однослойного толщиной: 50 мм площадью ремонта до 5 м2 из м/з а/б смеси тип Б марки II</t>
  </si>
  <si>
    <t>Раздел 4. Исправление локальных разрушений покрытия дорожной одежды</t>
  </si>
  <si>
    <t>**** Коэффициент вариации рассчитывается по формуле:</t>
  </si>
  <si>
    <t xml:space="preserve">      где: V - коэффициент вариации;</t>
  </si>
  <si>
    <t xml:space="preserve"> -  среднее квадратичное отклонение;</t>
  </si>
  <si>
    <t xml:space="preserve"> - цена единицы товара (работы, услуги), указанная в источнике с номером i;</t>
  </si>
  <si>
    <t xml:space="preserve">     &lt;ц&gt;  - средняя арифметическая величина цены единицы товара (работы, услуги);</t>
  </si>
  <si>
    <t xml:space="preserve">       n - количество значений, используемых в расчете.</t>
  </si>
  <si>
    <t xml:space="preserve">     В случае если коэффициент вариации составляет менее 33 %, совокупность цен принимается однородной. </t>
  </si>
  <si>
    <t>Ремонт автомобильной дороги по ул. Октябрьской от ПК 0+00 до ПК 6+03 (ул. Краснодарская) в ст-це Марьянской.</t>
  </si>
  <si>
    <t>Раздел 1. Земляное полотно</t>
  </si>
  <si>
    <t>Перевозка грузов автомобилями-самосвалами грузоподъемностью 10 т работающих вне карьера на расстояние: I класс груза до 1 км из места временного хранения для использования на объекте</t>
  </si>
  <si>
    <t>Устройство подстилающих и выравнивающих слоев оснований: из ГПС с добавлением гранулята</t>
  </si>
  <si>
    <t xml:space="preserve"> м3</t>
  </si>
  <si>
    <t>Раздел 2. Исправление локальных разрушений покрытия дорожной одежды</t>
  </si>
  <si>
    <t>Снятие деформированных асфальтобетонных покрытий самоходными холодными фрезами с шириной фрезерования 500-1000 мм и толщиной слоя: до 70 мм</t>
  </si>
  <si>
    <t>Перевозка грузов автомобилями-самосвалами грузоподъемностью 10 т работающих вне карьера на расстояние: I класс груза до 1 км для использования на объекте и передачи балансодержателю</t>
  </si>
  <si>
    <t>Устройство  верхнего слоя покрытия из горячих асфальтобетонных смесей плотных крупнозернистых тип Б II марки асфальтоукладчиками: третьего типоразмера, ширина укладки до 6 м, толщина слоя 7 см с предварительным розливом битумной эмульсии  (норма расхода при обработке  эмульсией -0,75кг/м2)</t>
  </si>
  <si>
    <t>Ремонт асфальтобетонного покрытия дорог однослойного толщиной: 70 мм площадью ремонта до 5 м2 из м/з а/б смеси тип Б марки II</t>
  </si>
  <si>
    <t>Раздел 3. Ликвидация просадок</t>
  </si>
  <si>
    <t>Устройство оснований и покрытий из песчано-гравийных смесей С-4 , двухслойных нижний слой толщиной 15 см</t>
  </si>
  <si>
    <t>Устройство покрытия из горячих асфальтобетонных смесей плотных крупнозернистых тип Б II марки асфальтоукладчиками: третьего типоразмера, ширина укладки до 6 м, толщина слоя 7 см с предварительным розливом битумной эмульсии  (норма расхода при обработке  эмульсией -0,75кг/м2)</t>
  </si>
  <si>
    <t>Раздел 4. Выравнивающий слой</t>
  </si>
  <si>
    <t>Раздел 5. Устройство покрытия</t>
  </si>
  <si>
    <t>Устройство покрытия из горячих асфальтобетонных смесей из ЩМА-15 асфальтоукладчиками: третьего типоразмера, ширина укладки до 6 м, толщина слоя 4 см с предварительным розливом битумной эмульсии  (норма расхода при обработке  эмульсией -0,35кг/м2)</t>
  </si>
  <si>
    <t>Раздел 6. Исправление локальных разрушений покрытия дорожной одежды</t>
  </si>
  <si>
    <t>Раздел 7. Выравнивающий слой</t>
  </si>
  <si>
    <t>Раздел 8. Гравийные съезды</t>
  </si>
  <si>
    <t>Устройство подстилающих и выравнивающих слоев оснований: из асфальтобетонного гранулята</t>
  </si>
  <si>
    <t>ИТОГО по объекту: Ремонт автомобильной дороги по ул. Октябрьской от ПК 0+00 до ПК 6+03 (ул. Краснодарская) в ст-це Марьянской.</t>
  </si>
  <si>
    <t>Ремонт автомобильной дороги по ул. Северной от ул. Октябрьской до ул. Красной и от дома №65 до ул. Дарвина в ст-це Марьянской.</t>
  </si>
  <si>
    <t>ИТОГО по объекту: Ремонт автомобильной дороги по ул. Северной от ул. Октябрьской до ул. Красной и от дома №65 до ул. Дарвина в ст-це Марьянской.</t>
  </si>
  <si>
    <t>Разработка грунта с погрузкой на автомобили-самосвалы в котлованах объемом до 500 м3 экскаваторами с ковшом вместимостью 0,25 м3, группа грунтов: 2</t>
  </si>
  <si>
    <t>Перевозка грузов автомобилями-самосвалами грузоподъемностью 10 т работающих вне карьера на расстояние: I класс груза до 5 км в отвал</t>
  </si>
  <si>
    <t>Планировка площадей: механизированным способом, группа грунтов 2</t>
  </si>
  <si>
    <t>Устройство подстилающих и выравнивающих слоев оснований: из ГПС с добавлением асфальтобетонного гранулята</t>
  </si>
  <si>
    <t>Смесь песчано-гравийная</t>
  </si>
  <si>
    <t>Перевозка грузов автомобилями-самосвалами грузоподъемностью 10 т работающих вне карьера на расстояние: I класс груза до 1 км для использования на объекте</t>
  </si>
  <si>
    <t>Ремонт асфальтобетонного покрытия дорог однослойного толщиной: 70 мм площадью ремонта до 5 м2</t>
  </si>
  <si>
    <t>Ремонт автомобильной дороги по ул. Советской от ул. Кирова до ул. Шевченко в ст-це Марьянской.</t>
  </si>
  <si>
    <t>Итого по объекту: Ремонт автомобильной дороги по ул. Советской от ул. Кирова до ул. Шевченко в ст-це Марьянской.</t>
  </si>
  <si>
    <t>Устройство подстилающих и выравнивающих слоев оснований: из ГПС</t>
  </si>
  <si>
    <t>Раздел 2. Поднятие колодцев</t>
  </si>
  <si>
    <t>Демонтаж чугунных люков</t>
  </si>
  <si>
    <t>Устройство плит перекрытий каналов площадью: до 5 м2</t>
  </si>
  <si>
    <t>Смеси бетонные тяжелого бетона (БСТ), класс В20 (М250)</t>
  </si>
  <si>
    <t>Плиты дорожные ПД 1,75*1,75</t>
  </si>
  <si>
    <t xml:space="preserve">Установка люка  </t>
  </si>
  <si>
    <t xml:space="preserve">Люк чугунный : тяжелые плавающие ТМ(Д400)-к.2-58 с з/у      </t>
  </si>
  <si>
    <t>Люки чугунные: Возврат балансодержателю</t>
  </si>
  <si>
    <t>шт</t>
  </si>
  <si>
    <t>Раздел 3. Исправление локальных разрушений покрытия дорожной одежды</t>
  </si>
  <si>
    <t>Глава Марьянского</t>
  </si>
  <si>
    <t>_________ А. П. Макарец</t>
  </si>
  <si>
    <t>Утверждаю:</t>
  </si>
  <si>
    <r>
      <rPr>
        <sz val="12"/>
        <color indexed="8"/>
        <rFont val="Times New Roman"/>
        <family val="1"/>
        <charset val="204"/>
      </rPr>
      <t>Объект закупки:</t>
    </r>
    <r>
      <rPr>
        <b/>
        <sz val="12"/>
        <color indexed="8"/>
        <rFont val="Times New Roman"/>
        <family val="1"/>
        <charset val="204"/>
      </rPr>
      <t xml:space="preserve"> Реализация мероприятий подпрограммы «Строительство, реконструкция, капитальный ремонт и ремонт автомобильных дорог общего пользования местного значения на территории Краснодарского края»   в Марьянском сельском  поселении Красноармейского района государственной программы Краснодарского края  «Развитие сети автомобильных дорог Краснодарского края»</t>
    </r>
  </si>
  <si>
    <r>
      <t xml:space="preserve">Обоснование выбранного метода определения начальной (максимальной) цены контракта: </t>
    </r>
    <r>
      <rPr>
        <b/>
        <sz val="12"/>
        <color indexed="8"/>
        <rFont val="Times New Roman"/>
        <family val="1"/>
        <charset val="204"/>
      </rPr>
      <t>части 2-6 статьи 22 федерального закона от 05.04.2013 № 44-ФЗ</t>
    </r>
  </si>
  <si>
    <r>
      <t xml:space="preserve">Используемый метод определения начальной (максимальной) цены контракта: </t>
    </r>
    <r>
      <rPr>
        <b/>
        <sz val="12"/>
        <color indexed="8"/>
        <rFont val="Times New Roman"/>
        <family val="1"/>
        <charset val="204"/>
      </rPr>
      <t>метод сопоставимых рыночных цен (анализ рынка)</t>
    </r>
  </si>
  <si>
    <t>Дата подготовки начальной (максимальной) цены контракта: 01 апреля 2021 года</t>
  </si>
  <si>
    <t>Контрактный управляющий :                                       Волошин К. И.</t>
  </si>
  <si>
    <t xml:space="preserve">                 сельского поселения</t>
  </si>
  <si>
    <t>Красноармейского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</si>
</sst>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color indexed="8"/>
      <name val="MS Sans Serif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2"/>
      <color indexed="8"/>
      <name val="Times New Roman"/>
      <family val="1"/>
      <charset val="204"/>
    </font>
    <font>
      <b/>
      <sz val="2"/>
      <color indexed="8"/>
      <name val="Times New Roman"/>
      <family val="1"/>
      <charset val="204"/>
    </font>
    <font>
      <b/>
      <sz val="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2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2"/>
      <color theme="0" tint="-0.34998626667073579"/>
      <name val="Times New Roman"/>
      <family val="1"/>
      <charset val="204"/>
    </font>
    <font>
      <sz val="2"/>
      <color indexed="8"/>
      <name val="Calibri"/>
      <family val="2"/>
      <charset val="204"/>
    </font>
    <font>
      <sz val="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Times New Roman"/>
      <family val="2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7" fillId="0" borderId="0"/>
  </cellStyleXfs>
  <cellXfs count="1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/>
    <xf numFmtId="1" fontId="1" fillId="0" borderId="0" xfId="0" applyNumberFormat="1" applyFont="1" applyBorder="1" applyAlignment="1">
      <alignment horizontal="justify" vertical="top"/>
    </xf>
    <xf numFmtId="3" fontId="3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3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Border="1" applyAlignment="1">
      <alignment horizontal="justify" vertical="top"/>
    </xf>
    <xf numFmtId="0" fontId="3" fillId="0" borderId="0" xfId="0" applyFont="1" applyAlignment="1">
      <alignment vertical="center" wrapText="1"/>
    </xf>
    <xf numFmtId="0" fontId="2" fillId="0" borderId="0" xfId="0" applyFont="1" applyFill="1"/>
    <xf numFmtId="0" fontId="1" fillId="0" borderId="0" xfId="0" applyFont="1" applyAlignment="1">
      <alignment vertical="center"/>
    </xf>
    <xf numFmtId="2" fontId="1" fillId="0" borderId="0" xfId="0" applyNumberFormat="1" applyFont="1" applyBorder="1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7" fillId="0" borderId="0" xfId="0" applyFont="1" applyFill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3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4" fontId="5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Fill="1" applyBorder="1"/>
    <xf numFmtId="0" fontId="15" fillId="0" borderId="0" xfId="0" applyFont="1" applyFill="1"/>
    <xf numFmtId="0" fontId="16" fillId="0" borderId="0" xfId="0" applyFont="1" applyAlignment="1">
      <alignment horizontal="left" vertical="top"/>
    </xf>
    <xf numFmtId="2" fontId="1" fillId="0" borderId="0" xfId="0" applyNumberFormat="1" applyFont="1" applyAlignment="1">
      <alignment vertical="center"/>
    </xf>
    <xf numFmtId="10" fontId="5" fillId="0" borderId="0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/>
    </xf>
    <xf numFmtId="4" fontId="18" fillId="0" borderId="1" xfId="0" applyNumberFormat="1" applyFont="1" applyBorder="1" applyAlignment="1">
      <alignment horizontal="center" vertical="center" wrapText="1"/>
    </xf>
    <xf numFmtId="10" fontId="19" fillId="0" borderId="1" xfId="1" applyNumberFormat="1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Alignment="1">
      <alignment horizontal="right" vertical="center"/>
    </xf>
    <xf numFmtId="0" fontId="2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2" fillId="0" borderId="0" xfId="0" applyFont="1" applyAlignment="1">
      <alignment horizontal="left" vertical="top"/>
    </xf>
    <xf numFmtId="0" fontId="23" fillId="0" borderId="0" xfId="0" applyFont="1"/>
    <xf numFmtId="0" fontId="24" fillId="0" borderId="0" xfId="0" applyFont="1" applyAlignment="1">
      <alignment horizontal="right" vertical="center"/>
    </xf>
    <xf numFmtId="0" fontId="23" fillId="0" borderId="0" xfId="0" applyFont="1" applyAlignment="1">
      <alignment vertical="center" wrapText="1"/>
    </xf>
    <xf numFmtId="0" fontId="7" fillId="0" borderId="0" xfId="0" applyFont="1" applyFill="1" applyBorder="1"/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10" fontId="8" fillId="0" borderId="9" xfId="1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Alignment="1">
      <alignment vertical="center" wrapText="1"/>
    </xf>
    <xf numFmtId="2" fontId="8" fillId="0" borderId="0" xfId="0" applyNumberFormat="1" applyFont="1" applyBorder="1" applyAlignment="1">
      <alignment horizontal="justify" vertical="top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6" fillId="0" borderId="1" xfId="0" applyNumberFormat="1" applyFont="1" applyBorder="1" applyAlignment="1">
      <alignment horizontal="center" vertical="center" wrapText="1"/>
    </xf>
    <xf numFmtId="3" fontId="1" fillId="0" borderId="0" xfId="1" applyNumberFormat="1" applyFont="1" applyAlignment="1">
      <alignment vertical="center"/>
    </xf>
    <xf numFmtId="3" fontId="1" fillId="0" borderId="0" xfId="0" applyNumberFormat="1" applyFont="1"/>
    <xf numFmtId="4" fontId="1" fillId="0" borderId="0" xfId="1" applyNumberFormat="1" applyFont="1" applyAlignment="1">
      <alignment vertical="center"/>
    </xf>
    <xf numFmtId="4" fontId="1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5" fillId="2" borderId="0" xfId="0" applyFont="1" applyFill="1" applyAlignment="1">
      <alignment horizontal="right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26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4" fontId="28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26" fillId="0" borderId="3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7" fillId="0" borderId="1" xfId="0" applyFont="1" applyFill="1" applyBorder="1" applyAlignment="1">
      <alignment horizontal="left" vertical="center" wrapText="1"/>
    </xf>
    <xf numFmtId="0" fontId="26" fillId="0" borderId="3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wrapText="1"/>
    </xf>
    <xf numFmtId="0" fontId="32" fillId="0" borderId="1" xfId="0" applyFont="1" applyFill="1" applyBorder="1" applyAlignment="1">
      <alignment horizontal="center" wrapText="1"/>
    </xf>
    <xf numFmtId="0" fontId="32" fillId="0" borderId="2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26" fillId="0" borderId="1" xfId="0" applyFont="1" applyBorder="1" applyAlignment="1">
      <alignment horizontal="center" wrapText="1"/>
    </xf>
    <xf numFmtId="10" fontId="5" fillId="3" borderId="1" xfId="1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10" fontId="2" fillId="3" borderId="3" xfId="1" applyNumberFormat="1" applyFont="1" applyFill="1" applyBorder="1" applyAlignment="1">
      <alignment horizontal="center" vertical="center" wrapText="1"/>
    </xf>
    <xf numFmtId="10" fontId="2" fillId="3" borderId="2" xfId="1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0" fillId="3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2" borderId="0" xfId="0" applyFont="1" applyFill="1" applyAlignment="1">
      <alignment horizontal="left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25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1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464820</xdr:colOff>
      <xdr:row>150</xdr:row>
      <xdr:rowOff>0</xdr:rowOff>
    </xdr:from>
    <xdr:ext cx="1529261" cy="376524"/>
    <xdr:sp macro="" textlink="">
      <xdr:nvSpPr>
        <xdr:cNvPr id="2" name="TextBox 1"/>
        <xdr:cNvSpPr txBox="1"/>
      </xdr:nvSpPr>
      <xdr:spPr>
        <a:xfrm>
          <a:off x="464820" y="15474950"/>
          <a:ext cx="1529261" cy="3765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/>
        </a:p>
      </xdr:txBody>
    </xdr:sp>
    <xdr:clientData/>
  </xdr:oneCellAnchor>
  <xdr:twoCellAnchor>
    <xdr:from>
      <xdr:col>0</xdr:col>
      <xdr:colOff>762000</xdr:colOff>
      <xdr:row>151</xdr:row>
      <xdr:rowOff>57150</xdr:rowOff>
    </xdr:from>
    <xdr:to>
      <xdr:col>1</xdr:col>
      <xdr:colOff>889000</xdr:colOff>
      <xdr:row>151</xdr:row>
      <xdr:rowOff>488950</xdr:rowOff>
    </xdr:to>
    <xdr:pic>
      <xdr:nvPicPr>
        <xdr:cNvPr id="3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" y="15805150"/>
          <a:ext cx="889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153</xdr:row>
      <xdr:rowOff>38100</xdr:rowOff>
    </xdr:from>
    <xdr:to>
      <xdr:col>1</xdr:col>
      <xdr:colOff>984250</xdr:colOff>
      <xdr:row>153</xdr:row>
      <xdr:rowOff>609600</xdr:rowOff>
    </xdr:to>
    <xdr:pic>
      <xdr:nvPicPr>
        <xdr:cNvPr id="4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6662400"/>
          <a:ext cx="1282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419100</xdr:colOff>
      <xdr:row>154</xdr:row>
      <xdr:rowOff>57150</xdr:rowOff>
    </xdr:from>
    <xdr:to>
      <xdr:col>0</xdr:col>
      <xdr:colOff>558800</xdr:colOff>
      <xdr:row>154</xdr:row>
      <xdr:rowOff>285750</xdr:rowOff>
    </xdr:to>
    <xdr:pic>
      <xdr:nvPicPr>
        <xdr:cNvPr id="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392650"/>
          <a:ext cx="139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464820</xdr:colOff>
      <xdr:row>149</xdr:row>
      <xdr:rowOff>0</xdr:rowOff>
    </xdr:from>
    <xdr:ext cx="1529261" cy="383016"/>
    <xdr:sp macro="" textlink="">
      <xdr:nvSpPr>
        <xdr:cNvPr id="6" name="TextBox 5"/>
        <xdr:cNvSpPr txBox="1"/>
      </xdr:nvSpPr>
      <xdr:spPr>
        <a:xfrm>
          <a:off x="464820" y="15246350"/>
          <a:ext cx="1529261" cy="383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u\Obmen\&#1062;&#1077;&#1085;&#1072;%20&#1047;&#1072;&#1082;&#1072;&#1079;&#1095;&#1080;&#1082;&#1072;\&#1056;&#1072;&#1089;&#1095;&#1077;&#1090;%20&#1094;&#1077;&#1085;&#1099;%20%20&#1047;&#1072;&#1082;&#1072;&#1079;&#1095;&#1080;&#1082;&#1072;%20&#1087;&#1086;%20&#1050;&#1072;&#1083;&#1080;&#1085;&#1080;&#1085;&#1089;&#1082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"/>
      <sheetName val="Цена Заказчика"/>
      <sheetName val="Ресурсы"/>
      <sheetName val="Лимитированные затраты"/>
      <sheetName val="Оплата труда"/>
      <sheetName val="Инфляция"/>
      <sheetName val="Лист17"/>
      <sheetName val="Лист16"/>
      <sheetName val="Лист15"/>
      <sheetName val="Лист14"/>
      <sheetName val="Лист13"/>
      <sheetName val="Лист12"/>
      <sheetName val="Лист10"/>
      <sheetName val="Лист9"/>
      <sheetName val="Лист8"/>
      <sheetName val="Лист7"/>
      <sheetName val="Лист6"/>
      <sheetName val="Лист5"/>
      <sheetName val="Лист3"/>
      <sheetName val="Цена_Заказчика"/>
      <sheetName val="Лимитированные_затраты"/>
      <sheetName val="Оплата_труда"/>
      <sheetName val="1"/>
    </sheetNames>
    <sheetDataSet>
      <sheetData sheetId="0" refreshError="1">
        <row r="3">
          <cell r="A3">
            <v>1</v>
          </cell>
          <cell r="C3" t="str">
            <v>Абинский</v>
          </cell>
          <cell r="D3" t="str">
            <v>Федоровская-Холмский км 19+800-28+700</v>
          </cell>
          <cell r="F3" t="str">
            <v>Поверхностная обработка (II вариант)</v>
          </cell>
          <cell r="G3" t="str">
            <v>Район: Абинский \ Федоровская-Холмский км 19+800-28+700 \ Поверхностная обработка (II вариант)</v>
          </cell>
          <cell r="H3">
            <v>36982</v>
          </cell>
          <cell r="I3">
            <v>37165</v>
          </cell>
          <cell r="J3">
            <v>37072</v>
          </cell>
        </row>
        <row r="4">
          <cell r="A4">
            <v>2</v>
          </cell>
          <cell r="C4" t="str">
            <v>Абинский</v>
          </cell>
          <cell r="D4" t="str">
            <v>Абинск - Варнавинское  водохранилище км 10+100-18+200</v>
          </cell>
          <cell r="F4" t="str">
            <v>Поверхностная обработка (II вариант)</v>
          </cell>
          <cell r="G4" t="str">
            <v>Район: Абинский \ Абинск - Варнавинское  водохранилище км 10+100-18+200 \ Поверхностная обработка (II вариант)</v>
          </cell>
          <cell r="H4">
            <v>36982</v>
          </cell>
          <cell r="I4">
            <v>37165</v>
          </cell>
          <cell r="J4">
            <v>37072</v>
          </cell>
        </row>
        <row r="5">
          <cell r="A5">
            <v>3</v>
          </cell>
          <cell r="C5" t="str">
            <v>Абинский</v>
          </cell>
          <cell r="D5" t="str">
            <v>Абинск - Шапсугская ;  км: 0+000-1+500</v>
          </cell>
          <cell r="F5" t="str">
            <v>Поверхностная обработка (II вариант)</v>
          </cell>
          <cell r="G5" t="str">
            <v>Район: Абинский \ Абинск - Шапсугская ;  км: 0+000-1+500 \ Поверхностная обработка (II вариант)</v>
          </cell>
          <cell r="H5">
            <v>36982</v>
          </cell>
          <cell r="I5">
            <v>37165</v>
          </cell>
          <cell r="J5">
            <v>37072</v>
          </cell>
        </row>
        <row r="6">
          <cell r="A6">
            <v>4</v>
          </cell>
          <cell r="C6" t="str">
            <v>Абинский</v>
          </cell>
          <cell r="D6" t="str">
            <v>Федоровская - Холмский - Новый ;  км: 35+800-38+800</v>
          </cell>
          <cell r="F6" t="str">
            <v>Облегченный ремонт - III вариант</v>
          </cell>
          <cell r="G6" t="str">
            <v>Район: Абинский \ Федоровская - Холмский - Новый ;  км: 35+800-38+800 \ Облегченный ремонт - III вариант</v>
          </cell>
          <cell r="H6">
            <v>36982</v>
          </cell>
          <cell r="I6">
            <v>37165</v>
          </cell>
          <cell r="J6">
            <v>37072</v>
          </cell>
        </row>
        <row r="7">
          <cell r="A7">
            <v>5</v>
          </cell>
          <cell r="C7" t="str">
            <v>Анапский</v>
          </cell>
          <cell r="D7" t="str">
            <v>Андреева Гора - Варениковская - Анапа ;  км: 31+000-34+000 ; 36+000-39+700</v>
          </cell>
          <cell r="F7" t="str">
            <v>Облегченный ремонт - III вариант</v>
          </cell>
          <cell r="G7" t="str">
            <v>Район: Анапский \ Андреева Гора - Варениковская - Анапа ;  км: 31+000-34+000 ; 36+000-39+700 \ Облегченный ремонт - III вариант</v>
          </cell>
          <cell r="H7">
            <v>36982</v>
          </cell>
          <cell r="I7">
            <v>37165</v>
          </cell>
          <cell r="J7">
            <v>37072</v>
          </cell>
        </row>
        <row r="8">
          <cell r="A8">
            <v>6</v>
          </cell>
          <cell r="C8" t="str">
            <v>Анапский</v>
          </cell>
          <cell r="D8" t="str">
            <v>Подъезд к х.Черный 0+000-5+339</v>
          </cell>
          <cell r="F8" t="str">
            <v>Поверхностная обработка (II вариант)</v>
          </cell>
          <cell r="G8" t="str">
            <v>Район: Анапский \ Подъезд к х.Черный 0+000-5+339 \ Поверхностная обработка (II вариант)</v>
          </cell>
          <cell r="H8">
            <v>36982</v>
          </cell>
          <cell r="I8">
            <v>37165</v>
          </cell>
          <cell r="J8">
            <v>37072</v>
          </cell>
        </row>
        <row r="9">
          <cell r="A9">
            <v>7</v>
          </cell>
          <cell r="C9" t="str">
            <v>Анапский</v>
          </cell>
          <cell r="D9" t="str">
            <v>Подъезд к х.Чеконь  км  0+000-2+385</v>
          </cell>
          <cell r="F9" t="str">
            <v>Поверхностная обработка (II вариант)</v>
          </cell>
          <cell r="G9" t="str">
            <v>Район: Анапский \ Подъезд к х.Чеконь  км  0+000-2+385 \ Поверхностная обработка (II вариант)</v>
          </cell>
          <cell r="H9">
            <v>36982</v>
          </cell>
          <cell r="I9">
            <v>37165</v>
          </cell>
          <cell r="J9">
            <v>37072</v>
          </cell>
        </row>
        <row r="10">
          <cell r="A10">
            <v>8</v>
          </cell>
          <cell r="C10" t="str">
            <v>Анапский</v>
          </cell>
          <cell r="D10" t="str">
            <v xml:space="preserve">Подъезд к х. Пятихатки  км  0+000-2+234 </v>
          </cell>
          <cell r="F10" t="str">
            <v>Поверхностная обработка (II вариант)</v>
          </cell>
          <cell r="G10" t="str">
            <v>Район: Анапский \ Подъезд к х. Пятихатки  км  0+000-2+234  \ Поверхностная обработка (II вариант)</v>
          </cell>
          <cell r="H10">
            <v>36982</v>
          </cell>
          <cell r="I10">
            <v>37165</v>
          </cell>
          <cell r="J10">
            <v>37072</v>
          </cell>
        </row>
        <row r="11">
          <cell r="A11">
            <v>9</v>
          </cell>
          <cell r="C11" t="str">
            <v>Анапский</v>
          </cell>
          <cell r="D11" t="str">
            <v xml:space="preserve">Подъезд к п.Витязево 0+000-3+066 </v>
          </cell>
          <cell r="F11" t="str">
            <v>Поверхностная обработка (II вариант)</v>
          </cell>
          <cell r="G11" t="str">
            <v>Район: Анапский \ Подъезд к п.Витязево 0+000-3+066  \ Поверхностная обработка (II вариант)</v>
          </cell>
          <cell r="H11">
            <v>36982</v>
          </cell>
          <cell r="I11">
            <v>37165</v>
          </cell>
          <cell r="J11">
            <v>37072</v>
          </cell>
        </row>
        <row r="12">
          <cell r="A12">
            <v>10</v>
          </cell>
          <cell r="C12" t="str">
            <v>Анапский</v>
          </cell>
          <cell r="D12" t="str">
            <v>Подъезд  к х. Цибанобалка  км 0+000-2+081</v>
          </cell>
          <cell r="F12" t="str">
            <v>Поверхностная обработка (II вариант)</v>
          </cell>
          <cell r="G12" t="str">
            <v>Район: Анапский \ Подъезд  к х. Цибанобалка  км 0+000-2+081 \ Поверхностная обработка (II вариант)</v>
          </cell>
          <cell r="H12">
            <v>36982</v>
          </cell>
          <cell r="I12">
            <v>37165</v>
          </cell>
          <cell r="J12">
            <v>37072</v>
          </cell>
        </row>
        <row r="13">
          <cell r="A13">
            <v>11</v>
          </cell>
          <cell r="C13" t="str">
            <v>Анапский</v>
          </cell>
          <cell r="D13" t="str">
            <v>Юровка - Раевская - Волчьи Ворота ;  км: 13+375-18+675</v>
          </cell>
          <cell r="F13" t="str">
            <v>Уширение земполотна и проезжей части (комплекс)</v>
          </cell>
          <cell r="G13" t="str">
            <v>Район: Анапский \ Юровка - Раевская - Волчьи Ворота ;  км: 13+375-18+675 \ Уширение земполотна и проезжей части (комплекс)</v>
          </cell>
          <cell r="H13">
            <v>36982</v>
          </cell>
          <cell r="I13">
            <v>37165</v>
          </cell>
          <cell r="J13">
            <v>37072</v>
          </cell>
        </row>
        <row r="14">
          <cell r="A14">
            <v>12</v>
          </cell>
          <cell r="C14" t="str">
            <v>Апшеронский</v>
          </cell>
          <cell r="D14" t="str">
            <v>Кубанская - Саратовская ;  км: 10+000-12+500</v>
          </cell>
          <cell r="F14" t="str">
            <v>Поверхностная обработка (II вариант)</v>
          </cell>
          <cell r="G14" t="str">
            <v>Район: Апшеронский \ Кубанская - Саратовская ;  км: 10+000-12+500 \ Поверхностная обработка (II вариант)</v>
          </cell>
          <cell r="H14">
            <v>36982</v>
          </cell>
          <cell r="I14">
            <v>37165</v>
          </cell>
          <cell r="J14">
            <v>37072</v>
          </cell>
        </row>
        <row r="15">
          <cell r="A15">
            <v>13</v>
          </cell>
          <cell r="C15" t="str">
            <v>Апшеронский</v>
          </cell>
          <cell r="D15" t="str">
            <v>Апшеронск-Ширванская ;  км: 5+300-12+300</v>
          </cell>
          <cell r="F15" t="str">
            <v>Поверхностная обработка (II вариант)</v>
          </cell>
          <cell r="G15" t="str">
            <v>Район: Апшеронский \ Апшеронск-Ширванская ;  км: 5+300-12+300 \ Поверхностная обработка (II вариант)</v>
          </cell>
          <cell r="H15">
            <v>36982</v>
          </cell>
          <cell r="I15">
            <v>37165</v>
          </cell>
          <cell r="J15">
            <v>37072</v>
          </cell>
        </row>
        <row r="16">
          <cell r="A16">
            <v>14</v>
          </cell>
          <cell r="C16" t="str">
            <v>Апшеронский</v>
          </cell>
          <cell r="D16" t="str">
            <v>Майкоп - Туапсе ;  км: 164+300-165+000</v>
          </cell>
          <cell r="F16" t="str">
            <v>Поверхностная обработка (II вариант)</v>
          </cell>
          <cell r="G16" t="str">
            <v>Район: Апшеронский \ Майкоп - Туапсе ;  км: 164+300-165+000 \ Поверхностная обработка (II вариант)</v>
          </cell>
          <cell r="H16">
            <v>36982</v>
          </cell>
          <cell r="I16">
            <v>37165</v>
          </cell>
          <cell r="J16">
            <v>37072</v>
          </cell>
        </row>
        <row r="17">
          <cell r="A17">
            <v>15</v>
          </cell>
          <cell r="C17" t="str">
            <v>Апшеронский</v>
          </cell>
          <cell r="D17" t="str">
            <v>Майкоп - Туапсе ;  км: 173+000-180+000</v>
          </cell>
          <cell r="F17" t="str">
            <v>Поверхностная обработка (II вариант)</v>
          </cell>
          <cell r="G17" t="str">
            <v>Район: Апшеронский \ Майкоп - Туапсе ;  км: 173+000-180+000 \ Поверхностная обработка (II вариант)</v>
          </cell>
          <cell r="H17">
            <v>36982</v>
          </cell>
          <cell r="I17">
            <v>37165</v>
          </cell>
          <cell r="J17">
            <v>37072</v>
          </cell>
        </row>
        <row r="18">
          <cell r="A18">
            <v>16</v>
          </cell>
          <cell r="C18" t="str">
            <v>Апшеронский</v>
          </cell>
          <cell r="D18" t="str">
            <v>Подъезд к АБЗ ;  км: 0+000-1+200</v>
          </cell>
          <cell r="F18" t="str">
            <v>Поверхностная обработка (II вариант)</v>
          </cell>
          <cell r="G18" t="str">
            <v>Район: Апшеронский \ Подъезд к АБЗ ;  км: 0+000-1+200 \ Поверхностная обработка (II вариант)</v>
          </cell>
          <cell r="H18">
            <v>36982</v>
          </cell>
          <cell r="I18">
            <v>37165</v>
          </cell>
          <cell r="J18">
            <v>37072</v>
          </cell>
        </row>
        <row r="19">
          <cell r="A19">
            <v>17</v>
          </cell>
          <cell r="C19" t="str">
            <v>Апшеронский</v>
          </cell>
          <cell r="D19" t="str">
            <v>Кубанская - Саратовская ;  км: 12+500-16+300</v>
          </cell>
          <cell r="F19" t="str">
            <v>Поверхностная обработка (II вариант)</v>
          </cell>
          <cell r="G19" t="str">
            <v>Район: Апшеронский \ Кубанская - Саратовская ;  км: 12+500-16+300 \ Поверхностная обработка (II вариант)</v>
          </cell>
          <cell r="H19">
            <v>36982</v>
          </cell>
          <cell r="I19">
            <v>37165</v>
          </cell>
          <cell r="J19">
            <v>37072</v>
          </cell>
        </row>
        <row r="20">
          <cell r="A20">
            <v>18</v>
          </cell>
          <cell r="C20" t="str">
            <v>Апшеронский</v>
          </cell>
          <cell r="D20" t="str">
            <v>Кубанская - Саратовская ;  км: 7+000-10+000</v>
          </cell>
          <cell r="F20" t="str">
            <v>Облегченный ремонт - III вариант</v>
          </cell>
          <cell r="G20" t="str">
            <v>Район: Апшеронский \ Кубанская - Саратовская ;  км: 7+000-10+000 \ Облегченный ремонт - III вариант</v>
          </cell>
          <cell r="H20">
            <v>36982</v>
          </cell>
          <cell r="I20">
            <v>37165</v>
          </cell>
          <cell r="J20">
            <v>37072</v>
          </cell>
        </row>
        <row r="21">
          <cell r="A21">
            <v>19</v>
          </cell>
          <cell r="C21" t="str">
            <v>Апшеронский</v>
          </cell>
          <cell r="D21" t="str">
            <v>Горячий Ключ - Хадыженск ;  км: 39+000-45+500 (на участке 43+500-45+500)</v>
          </cell>
          <cell r="F21" t="str">
            <v>Капитальный ремонт с усилением дорожной одежды</v>
          </cell>
          <cell r="G21" t="str">
            <v>Район: Апшеронский \ Горячий Ключ - Хадыженск ;  км: 39+000-45+500 (на участке 43+500-45+500) \ Капитальный ремонт с усилением дорожной одежды</v>
          </cell>
          <cell r="H21">
            <v>36982</v>
          </cell>
          <cell r="I21">
            <v>37165</v>
          </cell>
          <cell r="J21">
            <v>37072</v>
          </cell>
        </row>
        <row r="22">
          <cell r="A22">
            <v>20</v>
          </cell>
          <cell r="C22" t="str">
            <v>Белоглинский</v>
          </cell>
          <cell r="D22" t="str">
            <v>Центральный - а/д "Ростов-Ставрополь" ;  км: 12+080-17+378</v>
          </cell>
          <cell r="F22" t="str">
            <v>Поверхностная обработка (II вариант)</v>
          </cell>
          <cell r="G22" t="str">
            <v>Район: Белоглинский \ Центральный - а/д "Ростов-Ставрополь" ;  км: 12+080-17+378 \ Поверхностная обработка (II вариант)</v>
          </cell>
          <cell r="H22">
            <v>36982</v>
          </cell>
          <cell r="I22">
            <v>37165</v>
          </cell>
          <cell r="J22">
            <v>37072</v>
          </cell>
        </row>
        <row r="23">
          <cell r="A23">
            <v>21</v>
          </cell>
          <cell r="C23" t="str">
            <v>Белоглинский</v>
          </cell>
          <cell r="D23" t="str">
            <v>Новопавловка-Кулешовка ;  км: 2+500-4+000</v>
          </cell>
          <cell r="F23" t="str">
            <v>Поверхностная обработка (II вариант)</v>
          </cell>
          <cell r="G23" t="str">
            <v>Район: Белоглинский \ Новопавловка-Кулешовка ;  км: 2+500-4+000 \ Поверхностная обработка (II вариант)</v>
          </cell>
          <cell r="H23">
            <v>36982</v>
          </cell>
          <cell r="I23">
            <v>37165</v>
          </cell>
          <cell r="J23">
            <v>37072</v>
          </cell>
        </row>
        <row r="24">
          <cell r="A24">
            <v>22</v>
          </cell>
          <cell r="C24" t="str">
            <v>Белоглинский</v>
          </cell>
          <cell r="D24" t="str">
            <v>Селекционный-Семеноводческий ;  км: 0+000-6+000</v>
          </cell>
          <cell r="F24" t="str">
            <v>Поверхностная обработка (II вариант)</v>
          </cell>
          <cell r="G24" t="str">
            <v>Район: Белоглинский \ Селекционный-Семеноводческий ;  км: 0+000-6+000 \ Поверхностная обработка (II вариант)</v>
          </cell>
          <cell r="H24">
            <v>36982</v>
          </cell>
          <cell r="I24">
            <v>37165</v>
          </cell>
          <cell r="J24">
            <v>37072</v>
          </cell>
        </row>
        <row r="25">
          <cell r="A25">
            <v>23</v>
          </cell>
          <cell r="C25" t="str">
            <v>Белоглинский</v>
          </cell>
          <cell r="D25" t="str">
            <v>Сальск - Тихорецк ;  км: 4+715-11+915</v>
          </cell>
          <cell r="F25" t="str">
            <v>Поверхностная обработка (II вариант)</v>
          </cell>
          <cell r="G25" t="str">
            <v>Район: Белоглинский \ Сальск - Тихорецк ;  км: 4+715-11+915 \ Поверхностная обработка (II вариант)</v>
          </cell>
          <cell r="H25">
            <v>36982</v>
          </cell>
          <cell r="I25">
            <v>37165</v>
          </cell>
          <cell r="J25">
            <v>37072</v>
          </cell>
        </row>
        <row r="26">
          <cell r="A26">
            <v>24</v>
          </cell>
          <cell r="C26" t="str">
            <v>Белоглинский</v>
          </cell>
          <cell r="D26" t="str">
            <v>Новопавловка - Кулешовка ;  км: 8+000-10+900</v>
          </cell>
          <cell r="F26" t="str">
            <v>Облегченный ремонт - III вариант</v>
          </cell>
          <cell r="G26" t="str">
            <v>Район: Белоглинский \ Новопавловка - Кулешовка ;  км: 8+000-10+900 \ Облегченный ремонт - III вариант</v>
          </cell>
          <cell r="H26">
            <v>36982</v>
          </cell>
          <cell r="I26">
            <v>37165</v>
          </cell>
          <cell r="J26">
            <v>37072</v>
          </cell>
        </row>
        <row r="27">
          <cell r="A27">
            <v>25</v>
          </cell>
          <cell r="C27" t="str">
            <v>Белореченский</v>
          </cell>
          <cell r="D27" t="str">
            <v>Гурийская - Черниговская - Рязанская ;  км: 32+900-37+600</v>
          </cell>
          <cell r="F27" t="str">
            <v>Поверхностная обработка (II вариант)</v>
          </cell>
          <cell r="G27" t="str">
            <v>Район: Белореченский \ Гурийская - Черниговская - Рязанская ;  км: 32+900-37+600 \ Поверхностная обработка (II вариант)</v>
          </cell>
          <cell r="H27">
            <v>36982</v>
          </cell>
          <cell r="I27">
            <v>37165</v>
          </cell>
          <cell r="J27">
            <v>37072</v>
          </cell>
        </row>
        <row r="28">
          <cell r="A28">
            <v>26</v>
          </cell>
          <cell r="C28" t="str">
            <v>Белореченский</v>
          </cell>
          <cell r="D28" t="str">
            <v>Белореченск - Апшеронск ;  км: 11+000-16+200</v>
          </cell>
          <cell r="F28" t="str">
            <v>Облегченный ремонт - III вариант</v>
          </cell>
          <cell r="G28" t="str">
            <v>Район: Белореченский \ Белореченск - Апшеронск ;  км: 11+000-16+200 \ Облегченный ремонт - III вариант</v>
          </cell>
          <cell r="H28">
            <v>36982</v>
          </cell>
          <cell r="I28">
            <v>37165</v>
          </cell>
          <cell r="J28">
            <v>37072</v>
          </cell>
        </row>
        <row r="29">
          <cell r="A29">
            <v>27</v>
          </cell>
          <cell r="C29" t="str">
            <v>Брюховецкий</v>
          </cell>
          <cell r="D29" t="str">
            <v>Новоджерилиевская - Брюховецкая - Батуринская ;  км: 22+000-37+000</v>
          </cell>
          <cell r="F29" t="str">
            <v>Поверхностная обработка (II вариант)</v>
          </cell>
          <cell r="G29" t="str">
            <v>Район: Брюховецкий \ Новоджерилиевская - Брюховецкая - Батуринская ;  км: 22+000-37+000 \ Поверхностная обработка (II вариант)</v>
          </cell>
          <cell r="H29">
            <v>36982</v>
          </cell>
          <cell r="I29">
            <v>37165</v>
          </cell>
          <cell r="J29">
            <v>37072</v>
          </cell>
        </row>
        <row r="30">
          <cell r="A30">
            <v>28</v>
          </cell>
          <cell r="C30" t="str">
            <v>Брюховецкий</v>
          </cell>
          <cell r="D30" t="str">
            <v>Батуринское-Новое Село ;  км: 4+000-20+000 (на участке с 12+000-16+000)</v>
          </cell>
          <cell r="F30" t="str">
            <v>Капитальный ремонт с усилением дорожной одежды</v>
          </cell>
          <cell r="G30" t="str">
            <v>Район: Брюховецкий \ Батуринское-Новое Село ;  км: 4+000-20+000 (на участке с 12+000-16+000) \ Капитальный ремонт с усилением дорожной одежды</v>
          </cell>
          <cell r="H30">
            <v>36982</v>
          </cell>
          <cell r="I30">
            <v>37165</v>
          </cell>
          <cell r="J30">
            <v>37072</v>
          </cell>
        </row>
        <row r="31">
          <cell r="A31">
            <v>29</v>
          </cell>
          <cell r="C31" t="str">
            <v>Выселковский</v>
          </cell>
          <cell r="D31" t="str">
            <v>Журавская - Тихорецк ;  км: 42+000-47+830</v>
          </cell>
          <cell r="F31" t="str">
            <v>Поверхностная обработка (II вариант)</v>
          </cell>
          <cell r="G31" t="str">
            <v>Район: Выселковский \ Журавская - Тихорецк ;  км: 42+000-47+830 \ Поверхностная обработка (II вариант)</v>
          </cell>
          <cell r="H31">
            <v>36982</v>
          </cell>
          <cell r="I31">
            <v>37165</v>
          </cell>
          <cell r="J31">
            <v>37072</v>
          </cell>
        </row>
        <row r="32">
          <cell r="A32">
            <v>30</v>
          </cell>
          <cell r="C32" t="str">
            <v>Выселковский</v>
          </cell>
          <cell r="D32" t="str">
            <v>Бейсуг - Новомалороссийская - Новогражданская ;  км: 13+000-15+000 ; 18+000-22+830</v>
          </cell>
          <cell r="F32" t="str">
            <v>Поверхностная обработка (II вариант)</v>
          </cell>
          <cell r="G32" t="str">
            <v>Район: Выселковский \ Бейсуг - Новомалороссийская - Новогражданская ;  км: 13+000-15+000 ; 18+000-22+830 \ Поверхностная обработка (II вариант)</v>
          </cell>
          <cell r="H32">
            <v>36982</v>
          </cell>
          <cell r="I32">
            <v>37165</v>
          </cell>
          <cell r="J32">
            <v>37072</v>
          </cell>
        </row>
        <row r="33">
          <cell r="A33">
            <v>31</v>
          </cell>
          <cell r="C33" t="str">
            <v>Выселковский</v>
          </cell>
          <cell r="D33" t="str">
            <v>Выселки - Новобейсугская ;  км: 21+000-28+556</v>
          </cell>
          <cell r="F33" t="str">
            <v>Поверхностная обработка (II вариант)</v>
          </cell>
          <cell r="G33" t="str">
            <v>Район: Выселковский \ Выселки - Новобейсугская ;  км: 21+000-28+556 \ Поверхностная обработка (II вариант)</v>
          </cell>
          <cell r="H33">
            <v>36982</v>
          </cell>
          <cell r="I33">
            <v>37165</v>
          </cell>
          <cell r="J33">
            <v>37072</v>
          </cell>
        </row>
        <row r="34">
          <cell r="A34">
            <v>32</v>
          </cell>
          <cell r="C34" t="str">
            <v>г.Геленджик</v>
          </cell>
          <cell r="D34" t="str">
            <v>Подъезд к а.Широкая Щель ;  км: 0+000-2+280</v>
          </cell>
          <cell r="F34" t="str">
            <v>Поверхностная обработка (I вариант)</v>
          </cell>
          <cell r="G34" t="str">
            <v>Район: г.Геленджик \ Подъезд к а.Широкая Щель ;  км: 0+000-2+280 \ Поверхностная обработка (I вариант)</v>
          </cell>
          <cell r="H34">
            <v>36982</v>
          </cell>
          <cell r="I34">
            <v>37165</v>
          </cell>
          <cell r="J34">
            <v>37072</v>
          </cell>
        </row>
        <row r="35">
          <cell r="A35">
            <v>33</v>
          </cell>
          <cell r="C35" t="str">
            <v>г.Геленджик</v>
          </cell>
          <cell r="D35" t="str">
            <v>Подъезд к с.Марьина Роща км 0+000-1+655</v>
          </cell>
          <cell r="F35" t="str">
            <v>Поверхностная обработка (I вариант)</v>
          </cell>
          <cell r="G35" t="str">
            <v>Район: г.Геленджик \ Подъезд к с.Марьина Роща км 0+000-1+655 \ Поверхностная обработка (I вариант)</v>
          </cell>
          <cell r="H35">
            <v>36982</v>
          </cell>
          <cell r="I35">
            <v>37165</v>
          </cell>
          <cell r="J35">
            <v>37072</v>
          </cell>
        </row>
        <row r="36">
          <cell r="A36">
            <v>34</v>
          </cell>
          <cell r="C36" t="str">
            <v>г.Геленджик</v>
          </cell>
          <cell r="D36" t="str">
            <v>Джанхот - Прасковеевка ;  км: 0+000-12+400 (на участке 0+000-4+000)</v>
          </cell>
          <cell r="F36" t="str">
            <v>Перевод гравийных и щебеночных дорог в а/б с пов.обр</v>
          </cell>
          <cell r="G36" t="str">
            <v>Район: г.Геленджик \ Джанхот - Прасковеевка ;  км: 0+000-12+400 (на участке 0+000-4+000) \ Перевод гравийных и щебеночных дорог в а/б с пов.обр</v>
          </cell>
          <cell r="H36">
            <v>36982</v>
          </cell>
          <cell r="I36">
            <v>37165</v>
          </cell>
          <cell r="J36">
            <v>37072</v>
          </cell>
        </row>
        <row r="37">
          <cell r="A37">
            <v>35</v>
          </cell>
          <cell r="C37" t="str">
            <v>г.Геленджик</v>
          </cell>
          <cell r="D37" t="str">
            <v>Подъезд к а.Широкая Щель ;  км: 2+280</v>
          </cell>
          <cell r="F37" t="str">
            <v>Устройство площадок для стоянки и остановки а/м</v>
          </cell>
          <cell r="G37" t="str">
            <v>Район: г.Геленджик \ Подъезд к а.Широкая Щель ;  км: 2+280 \ Устройство площадок для стоянки и остановки а/м</v>
          </cell>
          <cell r="H37">
            <v>36982</v>
          </cell>
          <cell r="I37">
            <v>37165</v>
          </cell>
          <cell r="J37">
            <v>37072</v>
          </cell>
        </row>
        <row r="38">
          <cell r="A38">
            <v>36</v>
          </cell>
          <cell r="C38" t="str">
            <v>г.Геленджик</v>
          </cell>
          <cell r="D38" t="str">
            <v>Подъезд к с.Марьина Роща км 0+800</v>
          </cell>
          <cell r="F38" t="str">
            <v>Устройство остановочных площадок</v>
          </cell>
          <cell r="G38" t="str">
            <v>Район: г.Геленджик \ Подъезд к с.Марьина Роща км 0+800 \ Устройство остановочных площадок</v>
          </cell>
          <cell r="H38">
            <v>36982</v>
          </cell>
          <cell r="I38">
            <v>37165</v>
          </cell>
          <cell r="J38">
            <v>37072</v>
          </cell>
        </row>
        <row r="39">
          <cell r="A39">
            <v>37</v>
          </cell>
          <cell r="C39" t="str">
            <v>г.Геленджик</v>
          </cell>
          <cell r="D39" t="str">
            <v>Магистраль "Дон" - Джанхот ;  км:0+020, 2+645,5+777</v>
          </cell>
          <cell r="F39" t="str">
            <v>Ремонт остановочных площадок</v>
          </cell>
          <cell r="G39" t="str">
            <v>Район: г.Геленджик \ Магистраль "Дон" - Джанхот ;  км:0+020, 2+645,5+777 \ Ремонт остановочных площадок</v>
          </cell>
          <cell r="H39">
            <v>36982</v>
          </cell>
          <cell r="I39">
            <v>37165</v>
          </cell>
          <cell r="J39">
            <v>37072</v>
          </cell>
        </row>
        <row r="40">
          <cell r="A40">
            <v>38</v>
          </cell>
          <cell r="C40" t="str">
            <v>г.Горячий Ключ</v>
          </cell>
          <cell r="D40" t="str">
            <v>Саратовская - Мартанская ;  км: 0+000-19+900 (на участке 0+000-9+000)</v>
          </cell>
          <cell r="F40" t="str">
            <v>Поверхностная обработка (II вариант)</v>
          </cell>
          <cell r="G40" t="str">
            <v>Район: г.Горячий Ключ \ Саратовская - Мартанская ;  км: 0+000-19+900 (на участке 0+000-9+000) \ Поверхностная обработка (II вариант)</v>
          </cell>
          <cell r="H40">
            <v>36982</v>
          </cell>
          <cell r="I40">
            <v>37165</v>
          </cell>
          <cell r="J40">
            <v>37072</v>
          </cell>
        </row>
        <row r="41">
          <cell r="A41">
            <v>39</v>
          </cell>
          <cell r="C41" t="str">
            <v>г.Горячий Ключ</v>
          </cell>
          <cell r="D41" t="str">
            <v>Саратовская - Горячий Ключ ;  км: 0+000-15+500 (на участке 1+000-5+000)</v>
          </cell>
          <cell r="F41" t="str">
            <v>Поверхностная обработка (II вариант)</v>
          </cell>
          <cell r="G41" t="str">
            <v>Район: г.Горячий Ключ \ Саратовская - Горячий Ключ ;  км: 0+000-15+500 (на участке 1+000-5+000) \ Поверхностная обработка (II вариант)</v>
          </cell>
          <cell r="H41">
            <v>36982</v>
          </cell>
          <cell r="I41">
            <v>37165</v>
          </cell>
          <cell r="J41">
            <v>37072</v>
          </cell>
        </row>
        <row r="42">
          <cell r="A42">
            <v>40</v>
          </cell>
          <cell r="C42" t="str">
            <v>г.Горячий Ключ</v>
          </cell>
          <cell r="D42" t="str">
            <v>Горячий Ключ - Хадыженск ;  км: 20+700-25+500 (на участке 22+700-23+700)</v>
          </cell>
          <cell r="F42" t="str">
            <v>Уширение земполотна и проезжей части (комплекс)</v>
          </cell>
          <cell r="G42" t="str">
            <v>Район: г.Горячий Ключ \ Горячий Ключ - Хадыженск ;  км: 20+700-25+500 (на участке 22+700-23+700) \ Уширение земполотна и проезжей части (комплекс)</v>
          </cell>
          <cell r="H42">
            <v>36982</v>
          </cell>
          <cell r="I42">
            <v>37165</v>
          </cell>
          <cell r="J42">
            <v>37072</v>
          </cell>
        </row>
        <row r="43">
          <cell r="A43">
            <v>41</v>
          </cell>
          <cell r="C43" t="str">
            <v>г.Горячий Ключ</v>
          </cell>
          <cell r="D43" t="str">
            <v>Горячий Ключ - Хадыженск ;  км: 6+200 ; 13+100</v>
          </cell>
          <cell r="F43" t="str">
            <v>Устройство автопавильонов</v>
          </cell>
          <cell r="G43" t="str">
            <v>Район: г.Горячий Ключ \ Горячий Ключ - Хадыженск ;  км: 6+200 ; 13+100 \ Устройство автопавильонов</v>
          </cell>
          <cell r="H43">
            <v>36982</v>
          </cell>
          <cell r="I43">
            <v>37165</v>
          </cell>
          <cell r="J43">
            <v>37072</v>
          </cell>
        </row>
        <row r="44">
          <cell r="A44">
            <v>42</v>
          </cell>
          <cell r="C44" t="str">
            <v>г.Горячий Ключ</v>
          </cell>
          <cell r="D44" t="str">
            <v>Саратовская - Мартанская ;  км: 1+900; 20+100</v>
          </cell>
          <cell r="F44" t="str">
            <v>Устройство автопавильонов</v>
          </cell>
          <cell r="G44" t="str">
            <v>Район: г.Горячий Ключ \ Саратовская - Мартанская ;  км: 1+900; 20+100 \ Устройство автопавильонов</v>
          </cell>
          <cell r="H44">
            <v>36982</v>
          </cell>
          <cell r="I44">
            <v>37165</v>
          </cell>
          <cell r="J44">
            <v>37072</v>
          </cell>
        </row>
        <row r="45">
          <cell r="A45">
            <v>43</v>
          </cell>
          <cell r="C45" t="str">
            <v>г.Краснодар</v>
          </cell>
          <cell r="D45" t="str">
            <v>Темрюк - Краснодар - Кропоткин ;  км: 163+000-164+200 ; 165+200-168+000 ; 171+000-176+000 ; 178+000-180+000</v>
          </cell>
          <cell r="F45" t="str">
            <v>Поверхностная обработка (II вариант)</v>
          </cell>
          <cell r="G45" t="str">
            <v>Район: г.Краснодар \ Темрюк - Краснодар - Кропоткин ;  км: 163+000-164+200 ; 165+200-168+000 ; 171+000-176+000 ; 178+000-180+000 \ Поверхностная обработка (II вариант)</v>
          </cell>
          <cell r="H45">
            <v>36982</v>
          </cell>
          <cell r="I45">
            <v>37165</v>
          </cell>
          <cell r="J45">
            <v>37072</v>
          </cell>
        </row>
        <row r="46">
          <cell r="A46">
            <v>44</v>
          </cell>
          <cell r="C46" t="str">
            <v>г.Краснодар</v>
          </cell>
          <cell r="D46" t="str">
            <v>Подъезд к п.Пригородный ;  км: 3+000-6+800</v>
          </cell>
          <cell r="F46" t="str">
            <v>Поверхностная обработка (II вариант)</v>
          </cell>
          <cell r="G46" t="str">
            <v>Район: г.Краснодар \ Подъезд к п.Пригородный ;  км: 3+000-6+800 \ Поверхностная обработка (II вариант)</v>
          </cell>
          <cell r="H46">
            <v>36982</v>
          </cell>
          <cell r="I46">
            <v>37165</v>
          </cell>
          <cell r="J46">
            <v>37072</v>
          </cell>
        </row>
        <row r="47">
          <cell r="A47">
            <v>45</v>
          </cell>
          <cell r="C47" t="str">
            <v>г.Краснодар</v>
          </cell>
          <cell r="D47" t="str">
            <v>ОПХ Центральное-Витаминкомбинат ;  км: 0+000-5+630</v>
          </cell>
          <cell r="F47" t="str">
            <v>Поверхностная обработка (II вариант)</v>
          </cell>
          <cell r="G47" t="str">
            <v>Район: г.Краснодар \ ОПХ Центральное-Витаминкомбинат ;  км: 0+000-5+630 \ Поверхностная обработка (II вариант)</v>
          </cell>
          <cell r="H47">
            <v>36982</v>
          </cell>
          <cell r="I47">
            <v>37165</v>
          </cell>
          <cell r="J47">
            <v>37072</v>
          </cell>
        </row>
        <row r="48">
          <cell r="A48">
            <v>46</v>
          </cell>
          <cell r="C48" t="str">
            <v>г.Краснодар</v>
          </cell>
          <cell r="D48" t="str">
            <v>Подъезд к п.Дружелюбный ;  км: 0+000-4+000</v>
          </cell>
          <cell r="F48" t="str">
            <v>Поверхностная обработка (II вариант)</v>
          </cell>
          <cell r="G48" t="str">
            <v>Район: г.Краснодар \ Подъезд к п.Дружелюбный ;  км: 0+000-4+000 \ Поверхностная обработка (II вариант)</v>
          </cell>
          <cell r="H48">
            <v>36982</v>
          </cell>
          <cell r="I48">
            <v>37165</v>
          </cell>
          <cell r="J48">
            <v>37072</v>
          </cell>
        </row>
        <row r="49">
          <cell r="A49">
            <v>47</v>
          </cell>
          <cell r="C49" t="str">
            <v>г.Краснодар</v>
          </cell>
          <cell r="D49" t="str">
            <v>Солнечный - Лекраспром ;  км: 0+000-2+000</v>
          </cell>
          <cell r="F49" t="str">
            <v>Поверхностная обработка (II вариант)</v>
          </cell>
          <cell r="G49" t="str">
            <v>Район: г.Краснодар \ Солнечный - Лекраспром ;  км: 0+000-2+000 \ Поверхностная обработка (II вариант)</v>
          </cell>
          <cell r="H49">
            <v>36982</v>
          </cell>
          <cell r="I49">
            <v>37165</v>
          </cell>
          <cell r="J49">
            <v>37072</v>
          </cell>
        </row>
        <row r="50">
          <cell r="A50">
            <v>48</v>
          </cell>
          <cell r="C50" t="str">
            <v>г.Краснодар</v>
          </cell>
          <cell r="D50" t="str">
            <v>Солнечный - Лекраспром ;  км: 6+500 ; 20+000</v>
          </cell>
          <cell r="F50" t="str">
            <v>Устройство автопавильонов</v>
          </cell>
          <cell r="G50" t="str">
            <v>Район: г.Краснодар \ Солнечный - Лекраспром ;  км: 6+500 ; 20+000 \ Устройство автопавильонов</v>
          </cell>
          <cell r="H50">
            <v>36982</v>
          </cell>
          <cell r="I50">
            <v>37165</v>
          </cell>
          <cell r="J50">
            <v>37072</v>
          </cell>
        </row>
        <row r="51">
          <cell r="A51">
            <v>49</v>
          </cell>
          <cell r="C51" t="str">
            <v>г.Краснодар</v>
          </cell>
          <cell r="D51" t="str">
            <v>Солнечный - Лекраспром ;  км: 0+700</v>
          </cell>
          <cell r="F51" t="str">
            <v>Устройство автопавильонов</v>
          </cell>
          <cell r="G51" t="str">
            <v>Район: г.Краснодар \ Солнечный - Лекраспром ;  км: 0+700 \ Устройство автопавильонов</v>
          </cell>
          <cell r="H51">
            <v>36982</v>
          </cell>
          <cell r="I51">
            <v>37165</v>
          </cell>
          <cell r="J51">
            <v>37072</v>
          </cell>
        </row>
        <row r="52">
          <cell r="A52">
            <v>50</v>
          </cell>
          <cell r="C52" t="str">
            <v>г.Краснодар</v>
          </cell>
          <cell r="D52" t="str">
            <v>ОПХ Центральное-Витаминкомбинат ;  км: 3+500-5+600</v>
          </cell>
          <cell r="F52" t="str">
            <v>Устройство тротуаров и пешеходных дорожек</v>
          </cell>
          <cell r="G52" t="str">
            <v>Район: г.Краснодар \ ОПХ Центральное-Витаминкомбинат ;  км: 3+500-5+600 \ Устройство тротуаров и пешеходных дорожек</v>
          </cell>
          <cell r="H52">
            <v>36982</v>
          </cell>
          <cell r="I52">
            <v>37165</v>
          </cell>
          <cell r="J52">
            <v>37072</v>
          </cell>
        </row>
        <row r="53">
          <cell r="A53">
            <v>51</v>
          </cell>
          <cell r="C53" t="str">
            <v>г.Краснодар</v>
          </cell>
          <cell r="D53" t="str">
            <v>Подъезд к  п.Северный ;  км: 0+000-1+000</v>
          </cell>
          <cell r="F53" t="str">
            <v>Устройство тротуаров и пешеходных дорожек</v>
          </cell>
          <cell r="G53" t="str">
            <v>Район: г.Краснодар \ Подъезд к  п.Северный ;  км: 0+000-1+000 \ Устройство тротуаров и пешеходных дорожек</v>
          </cell>
          <cell r="H53">
            <v>36982</v>
          </cell>
          <cell r="I53">
            <v>37165</v>
          </cell>
          <cell r="J53">
            <v>37072</v>
          </cell>
        </row>
        <row r="54">
          <cell r="A54">
            <v>52</v>
          </cell>
          <cell r="C54" t="str">
            <v>г.Лабинск</v>
          </cell>
          <cell r="D54" t="str">
            <v>Подъезд к ст.Чамлыкская ;  км: 1+600-3+351</v>
          </cell>
          <cell r="F54" t="str">
            <v>Поверхностная обработка (II вариант)</v>
          </cell>
          <cell r="G54" t="str">
            <v>Район: г.Лабинск \ Подъезд к ст.Чамлыкская ;  км: 1+600-3+351 \ Поверхностная обработка (II вариант)</v>
          </cell>
          <cell r="H54">
            <v>36982</v>
          </cell>
          <cell r="I54">
            <v>37165</v>
          </cell>
          <cell r="J54">
            <v>37072</v>
          </cell>
        </row>
        <row r="55">
          <cell r="A55">
            <v>53</v>
          </cell>
          <cell r="C55" t="str">
            <v>г.Лабинск</v>
          </cell>
          <cell r="D55" t="str">
            <v>Лабинск - Ахметовская ;  км: 8+000-18+000</v>
          </cell>
          <cell r="F55" t="str">
            <v>Поверхностная обработка (II вариант)</v>
          </cell>
          <cell r="G55" t="str">
            <v>Район: г.Лабинск \ Лабинск - Ахметовская ;  км: 8+000-18+000 \ Поверхностная обработка (II вариант)</v>
          </cell>
          <cell r="H55">
            <v>36982</v>
          </cell>
          <cell r="I55">
            <v>37165</v>
          </cell>
          <cell r="J55">
            <v>37072</v>
          </cell>
        </row>
        <row r="56">
          <cell r="A56">
            <v>54</v>
          </cell>
          <cell r="C56" t="str">
            <v>г.Лабинск</v>
          </cell>
          <cell r="D56" t="str">
            <v>Владимирская - Веселый ;  км: 0+000-5+000</v>
          </cell>
          <cell r="F56" t="str">
            <v>Поверхностная обработка (II вариант)</v>
          </cell>
          <cell r="G56" t="str">
            <v>Район: г.Лабинск \ Владимирская - Веселый ;  км: 0+000-5+000 \ Поверхностная обработка (II вариант)</v>
          </cell>
          <cell r="H56">
            <v>36982</v>
          </cell>
          <cell r="I56">
            <v>37165</v>
          </cell>
          <cell r="J56">
            <v>37072</v>
          </cell>
        </row>
        <row r="57">
          <cell r="A57">
            <v>55</v>
          </cell>
          <cell r="C57" t="str">
            <v>г.Лабинск</v>
          </cell>
          <cell r="D57" t="str">
            <v>Владимирская - Веселый ;  км: 12+600-14+100</v>
          </cell>
          <cell r="F57" t="str">
            <v>Перевод гравийных и щебеночных дорог в а/б с пов.обр</v>
          </cell>
          <cell r="G57" t="str">
            <v>Район: г.Лабинск \ Владимирская - Веселый ;  км: 12+600-14+100 \ Перевод гравийных и щебеночных дорог в а/б с пов.обр</v>
          </cell>
          <cell r="H57">
            <v>36982</v>
          </cell>
          <cell r="I57">
            <v>37165</v>
          </cell>
          <cell r="J57">
            <v>37072</v>
          </cell>
        </row>
        <row r="58">
          <cell r="A58">
            <v>56</v>
          </cell>
          <cell r="C58" t="str">
            <v>г.Лабинск</v>
          </cell>
          <cell r="D58" t="str">
            <v>Вознесенская - Харьковский ;  км: 0+000-6+600 (на участке 0+000-3+000)</v>
          </cell>
          <cell r="F58" t="str">
            <v>Комплексный ремонт</v>
          </cell>
          <cell r="G58" t="str">
            <v>Район: г.Лабинск \ Вознесенская - Харьковский ;  км: 0+000-6+600 (на участке 0+000-3+000) \ Комплексный ремонт</v>
          </cell>
          <cell r="H58">
            <v>36982</v>
          </cell>
          <cell r="I58">
            <v>37165</v>
          </cell>
          <cell r="J58">
            <v>37072</v>
          </cell>
        </row>
        <row r="59">
          <cell r="A59">
            <v>57</v>
          </cell>
          <cell r="C59" t="str">
            <v>г.Лабинск</v>
          </cell>
          <cell r="D59" t="str">
            <v>Лабинск - Ахметовская ;  км: 49+000-54+000</v>
          </cell>
          <cell r="F59" t="str">
            <v>Облегченный ремонт - III вариант</v>
          </cell>
          <cell r="G59" t="str">
            <v>Район: г.Лабинск \ Лабинск - Ахметовская ;  км: 49+000-54+000 \ Облегченный ремонт - III вариант</v>
          </cell>
          <cell r="H59">
            <v>36982</v>
          </cell>
          <cell r="I59">
            <v>37165</v>
          </cell>
          <cell r="J59">
            <v>37072</v>
          </cell>
        </row>
        <row r="60">
          <cell r="A60">
            <v>58</v>
          </cell>
          <cell r="C60" t="str">
            <v>г.Лабинск</v>
          </cell>
          <cell r="D60" t="str">
            <v>Вознесенская - Первая Синюха ;  км: 14+000-16+800</v>
          </cell>
          <cell r="F60" t="str">
            <v>Облегченный ремонт - III вариант</v>
          </cell>
          <cell r="G60" t="str">
            <v>Район: г.Лабинск \ Вознесенская - Первая Синюха ;  км: 14+000-16+800 \ Облегченный ремонт - III вариант</v>
          </cell>
          <cell r="H60">
            <v>36982</v>
          </cell>
          <cell r="I60">
            <v>37165</v>
          </cell>
          <cell r="J60">
            <v>37072</v>
          </cell>
        </row>
        <row r="61">
          <cell r="A61">
            <v>59</v>
          </cell>
          <cell r="C61" t="str">
            <v>г.Лабинск</v>
          </cell>
          <cell r="D61" t="str">
            <v>Подходы к мосту ;  км: 0+000-1+600</v>
          </cell>
          <cell r="F61" t="str">
            <v>Облегченный ремонт - III вариант</v>
          </cell>
          <cell r="G61" t="str">
            <v>Район: г.Лабинск \ Подходы к мосту ;  км: 0+000-1+600 \ Облегченный ремонт - III вариант</v>
          </cell>
          <cell r="H61">
            <v>36982</v>
          </cell>
          <cell r="I61">
            <v>37165</v>
          </cell>
          <cell r="J61">
            <v>37072</v>
          </cell>
        </row>
        <row r="62">
          <cell r="A62">
            <v>60</v>
          </cell>
          <cell r="C62" t="str">
            <v>г.Лабинск</v>
          </cell>
          <cell r="D62" t="str">
            <v>Лабинск - Ахметовская ;  км: 34+000-38+000</v>
          </cell>
          <cell r="F62" t="str">
            <v>Облегченный ремонт - III вариант</v>
          </cell>
          <cell r="G62" t="str">
            <v>Район: г.Лабинск \ Лабинск - Ахметовская ;  км: 34+000-38+000 \ Облегченный ремонт - III вариант</v>
          </cell>
          <cell r="H62">
            <v>36982</v>
          </cell>
          <cell r="I62">
            <v>37165</v>
          </cell>
          <cell r="J62">
            <v>37072</v>
          </cell>
        </row>
        <row r="63">
          <cell r="A63">
            <v>61</v>
          </cell>
          <cell r="C63" t="str">
            <v>г.Новороссийск</v>
          </cell>
          <cell r="D63" t="str">
            <v>Кириловка-Гайдук ;  км: 0+000-5+000</v>
          </cell>
          <cell r="F63" t="str">
            <v>Поверхностная обработка (II вариант)</v>
          </cell>
          <cell r="G63" t="str">
            <v>Район: г.Новороссийск \ Кириловка-Гайдук ;  км: 0+000-5+000 \ Поверхностная обработка (II вариант)</v>
          </cell>
          <cell r="H63">
            <v>36982</v>
          </cell>
          <cell r="I63">
            <v>37165</v>
          </cell>
          <cell r="J63">
            <v>37072</v>
          </cell>
        </row>
        <row r="64">
          <cell r="A64">
            <v>62</v>
          </cell>
          <cell r="C64" t="str">
            <v>г.Новороссийск</v>
          </cell>
          <cell r="D64" t="str">
            <v>Юровка - Раевская - Волчьи Ворота ;  км: 24+400-31+000 ; 33+000-37+000</v>
          </cell>
          <cell r="F64" t="str">
            <v>Поверхностная обработка (II вариант)</v>
          </cell>
          <cell r="G64" t="str">
            <v>Район: г.Новороссийск \ Юровка - Раевская - Волчьи Ворота ;  км: 24+400-31+000 ; 33+000-37+000 \ Поверхностная обработка (II вариант)</v>
          </cell>
          <cell r="H64">
            <v>36982</v>
          </cell>
          <cell r="I64">
            <v>37165</v>
          </cell>
          <cell r="J64">
            <v>37072</v>
          </cell>
        </row>
        <row r="65">
          <cell r="A65">
            <v>63</v>
          </cell>
          <cell r="C65" t="str">
            <v>г.Сочи</v>
          </cell>
          <cell r="D65" t="str">
            <v>Подъезд к с.Верхнее Буу ;  км: 0+000-0+780 ; 0+950-2+800</v>
          </cell>
          <cell r="F65" t="str">
            <v>Поверхностная обработка (II вариант)</v>
          </cell>
          <cell r="G65" t="str">
            <v>Район: г.Сочи \ Подъезд к с.Верхнее Буу ;  км: 0+000-0+780 ; 0+950-2+800 \ Поверхностная обработка (II вариант)</v>
          </cell>
          <cell r="H65">
            <v>36982</v>
          </cell>
          <cell r="I65">
            <v>37165</v>
          </cell>
          <cell r="J65">
            <v>37072</v>
          </cell>
        </row>
        <row r="66">
          <cell r="A66">
            <v>64</v>
          </cell>
          <cell r="C66" t="str">
            <v>г.Сочи</v>
          </cell>
          <cell r="D66" t="str">
            <v>Дагомыс - Солох Аул ;  км: 0+800-8+800</v>
          </cell>
          <cell r="F66" t="str">
            <v>Поверхностная обработка (II вариант)</v>
          </cell>
          <cell r="G66" t="str">
            <v>Район: г.Сочи \ Дагомыс - Солох Аул ;  км: 0+800-8+800 \ Поверхностная обработка (II вариант)</v>
          </cell>
          <cell r="H66">
            <v>36982</v>
          </cell>
          <cell r="I66">
            <v>37165</v>
          </cell>
          <cell r="J66">
            <v>37072</v>
          </cell>
        </row>
        <row r="67">
          <cell r="A67">
            <v>65</v>
          </cell>
          <cell r="C67" t="str">
            <v>Гулькевичский</v>
          </cell>
          <cell r="D67" t="str">
            <v>Гулькевичи - Кропоткин ;  км: 0+000-9+233</v>
          </cell>
          <cell r="F67" t="str">
            <v>Поверхностная обработка (II вариант)</v>
          </cell>
          <cell r="G67" t="str">
            <v>Район: Гулькевичский \ Гулькевичи - Кропоткин ;  км: 0+000-9+233 \ Поверхностная обработка (II вариант)</v>
          </cell>
          <cell r="H67">
            <v>36982</v>
          </cell>
          <cell r="I67">
            <v>37165</v>
          </cell>
          <cell r="J67">
            <v>37072</v>
          </cell>
        </row>
        <row r="68">
          <cell r="A68">
            <v>66</v>
          </cell>
          <cell r="C68" t="str">
            <v>Гулькевичский</v>
          </cell>
          <cell r="D68" t="str">
            <v>Гулькевичи - Скобелевская ;  км: 0+000-7+400</v>
          </cell>
          <cell r="F68" t="str">
            <v>Поверхностная обработка (II вариант)</v>
          </cell>
          <cell r="G68" t="str">
            <v>Район: Гулькевичский \ Гулькевичи - Скобелевская ;  км: 0+000-7+400 \ Поверхностная обработка (II вариант)</v>
          </cell>
          <cell r="H68">
            <v>36982</v>
          </cell>
          <cell r="I68">
            <v>37165</v>
          </cell>
          <cell r="J68">
            <v>37072</v>
          </cell>
        </row>
        <row r="69">
          <cell r="A69">
            <v>67</v>
          </cell>
          <cell r="C69" t="str">
            <v>Гулькевичский</v>
          </cell>
          <cell r="D69" t="str">
            <v>Гулькевичи - Новоукраинское - гр.Тбилисского района ;  км: 4+400-9+700</v>
          </cell>
          <cell r="F69" t="str">
            <v>Поверхностная обработка (II вариант)</v>
          </cell>
          <cell r="G69" t="str">
            <v>Район: Гулькевичский \ Гулькевичи - Новоукраинское - гр.Тбилисского района ;  км: 4+400-9+700 \ Поверхностная обработка (II вариант)</v>
          </cell>
          <cell r="H69">
            <v>36982</v>
          </cell>
          <cell r="I69">
            <v>37165</v>
          </cell>
          <cell r="J69">
            <v>37072</v>
          </cell>
        </row>
        <row r="70">
          <cell r="A70">
            <v>68</v>
          </cell>
          <cell r="C70" t="str">
            <v>Гулькевичский</v>
          </cell>
          <cell r="D70" t="str">
            <v>Подъезд к ц/у с-за "Кубань" ;  км: 0+000-1+526</v>
          </cell>
          <cell r="F70" t="str">
            <v>Поверхностная обработка (II вариант)</v>
          </cell>
          <cell r="G70" t="str">
            <v>Район: Гулькевичский \ Подъезд к ц/у с-за "Кубань" ;  км: 0+000-1+526 \ Поверхностная обработка (II вариант)</v>
          </cell>
          <cell r="H70">
            <v>36982</v>
          </cell>
          <cell r="I70">
            <v>37165</v>
          </cell>
          <cell r="J70">
            <v>37072</v>
          </cell>
        </row>
        <row r="71">
          <cell r="A71">
            <v>69</v>
          </cell>
          <cell r="C71" t="str">
            <v>Гулькевичский</v>
          </cell>
          <cell r="D71" t="str">
            <v>Подъезд к х.Духовской ;  км: 1+800-8+200</v>
          </cell>
          <cell r="F71" t="str">
            <v>Облегченный ремонт - III вариант</v>
          </cell>
          <cell r="G71" t="str">
            <v>Район: Гулькевичский \ Подъезд к х.Духовской ;  км: 1+800-8+200 \ Облегченный ремонт - III вариант</v>
          </cell>
          <cell r="H71">
            <v>36982</v>
          </cell>
          <cell r="I71">
            <v>37165</v>
          </cell>
          <cell r="J71">
            <v>37072</v>
          </cell>
        </row>
        <row r="72">
          <cell r="A72">
            <v>70</v>
          </cell>
          <cell r="C72" t="str">
            <v>Динской</v>
          </cell>
          <cell r="D72" t="str">
            <v>Краснодар - Ейск ;  км: 11+000-16+000</v>
          </cell>
          <cell r="F72" t="str">
            <v>Поверхностная обработка (II вариант)</v>
          </cell>
          <cell r="G72" t="str">
            <v>Район: Динской \ Краснодар - Ейск ;  км: 11+000-16+000 \ Поверхностная обработка (II вариант)</v>
          </cell>
          <cell r="H72">
            <v>36982</v>
          </cell>
          <cell r="I72">
            <v>37165</v>
          </cell>
          <cell r="J72">
            <v>37072</v>
          </cell>
        </row>
        <row r="73">
          <cell r="A73">
            <v>71</v>
          </cell>
          <cell r="C73" t="str">
            <v>Динской</v>
          </cell>
          <cell r="D73" t="str">
            <v>Динская - Старомышастовская ;  км: 6+000-20+600 (на участке 12+000-17+000)</v>
          </cell>
          <cell r="F73" t="str">
            <v>Поверхностная обработка (II вариант)</v>
          </cell>
          <cell r="G73" t="str">
            <v>Район: Динской \ Динская - Старомышастовская ;  км: 6+000-20+600 (на участке 12+000-17+000) \ Поверхностная обработка (II вариант)</v>
          </cell>
          <cell r="H73">
            <v>36982</v>
          </cell>
          <cell r="I73">
            <v>37165</v>
          </cell>
          <cell r="J73">
            <v>37072</v>
          </cell>
        </row>
        <row r="74">
          <cell r="A74">
            <v>72</v>
          </cell>
          <cell r="C74" t="str">
            <v>Динской</v>
          </cell>
          <cell r="D74" t="str">
            <v>Новотитаровская - Копанской ;  км: 9+000-21+200 (на участке 9+000-14+000, 18+000-20+760)</v>
          </cell>
          <cell r="F74" t="str">
            <v>Поверхностная обработка (II вариант)</v>
          </cell>
          <cell r="G74" t="str">
            <v>Район: Динской \ Новотитаровская - Копанской ;  км: 9+000-21+200 (на участке 9+000-14+000, 18+000-20+760) \ Поверхностная обработка (II вариант)</v>
          </cell>
          <cell r="H74">
            <v>36982</v>
          </cell>
          <cell r="I74">
            <v>37165</v>
          </cell>
          <cell r="J74">
            <v>37072</v>
          </cell>
        </row>
        <row r="75">
          <cell r="A75">
            <v>73</v>
          </cell>
          <cell r="C75" t="str">
            <v>Динской</v>
          </cell>
          <cell r="D75" t="str">
            <v>Нововеличковская - Воронцовская ;  км: 0+000-1+200 ; 4+000-6+000 (на участке 4+000-6+000)</v>
          </cell>
          <cell r="F75" t="str">
            <v>Поверхностная обработка (II вариант)</v>
          </cell>
          <cell r="G75" t="str">
            <v>Район: Динской \ Нововеличковская - Воронцовская ;  км: 0+000-1+200 ; 4+000-6+000 (на участке 4+000-6+000) \ Поверхностная обработка (II вариант)</v>
          </cell>
          <cell r="H75">
            <v>36982</v>
          </cell>
          <cell r="I75">
            <v>37165</v>
          </cell>
          <cell r="J75">
            <v>37072</v>
          </cell>
        </row>
        <row r="76">
          <cell r="A76">
            <v>74</v>
          </cell>
          <cell r="C76" t="str">
            <v>Динской</v>
          </cell>
          <cell r="D76" t="str">
            <v>Пластуновская - Суворовское ;  км: 4+000-6+200</v>
          </cell>
          <cell r="F76" t="str">
            <v>Поверхностная обработка (II вариант)</v>
          </cell>
          <cell r="G76" t="str">
            <v>Район: Динской \ Пластуновская - Суворовское ;  км: 4+000-6+200 \ Поверхностная обработка (II вариант)</v>
          </cell>
          <cell r="H76">
            <v>36982</v>
          </cell>
          <cell r="I76">
            <v>37165</v>
          </cell>
          <cell r="J76">
            <v>37072</v>
          </cell>
        </row>
        <row r="77">
          <cell r="A77">
            <v>75</v>
          </cell>
          <cell r="C77" t="str">
            <v>Динской</v>
          </cell>
          <cell r="D77" t="str">
            <v>Динская - Васюринская ;  км: 8+000-9+400 ;</v>
          </cell>
          <cell r="F77" t="str">
            <v>Поверхностная обработка (II вариант)</v>
          </cell>
          <cell r="G77" t="str">
            <v>Район: Динской \ Динская - Васюринская ;  км: 8+000-9+400 ; \ Поверхностная обработка (II вариант)</v>
          </cell>
          <cell r="H77">
            <v>36982</v>
          </cell>
          <cell r="I77">
            <v>37165</v>
          </cell>
          <cell r="J77">
            <v>37072</v>
          </cell>
        </row>
        <row r="78">
          <cell r="A78">
            <v>76</v>
          </cell>
          <cell r="C78" t="str">
            <v>Динской</v>
          </cell>
          <cell r="D78" t="str">
            <v>Динская - Агроном ;  км: 5+000-6+500</v>
          </cell>
          <cell r="F78" t="str">
            <v>Поверхностная обработка (II вариант)</v>
          </cell>
          <cell r="G78" t="str">
            <v>Район: Динской \ Динская - Агроном ;  км: 5+000-6+500 \ Поверхностная обработка (II вариант)</v>
          </cell>
          <cell r="H78">
            <v>36982</v>
          </cell>
          <cell r="I78">
            <v>37165</v>
          </cell>
          <cell r="J78">
            <v>37072</v>
          </cell>
        </row>
        <row r="79">
          <cell r="A79">
            <v>77</v>
          </cell>
          <cell r="C79" t="str">
            <v>Динской</v>
          </cell>
          <cell r="D79" t="str">
            <v>Подъезд к п.Украинский ;  км: 0+000-3+300</v>
          </cell>
          <cell r="F79" t="str">
            <v>Поверхностная обработка (II вариант)</v>
          </cell>
          <cell r="G79" t="str">
            <v>Район: Динской \ Подъезд к п.Украинский ;  км: 0+000-3+300 \ Поверхностная обработка (II вариант)</v>
          </cell>
          <cell r="H79">
            <v>36982</v>
          </cell>
          <cell r="I79">
            <v>37165</v>
          </cell>
          <cell r="J79">
            <v>37072</v>
          </cell>
        </row>
        <row r="80">
          <cell r="A80">
            <v>78</v>
          </cell>
          <cell r="C80" t="str">
            <v>Динской</v>
          </cell>
          <cell r="D80" t="str">
            <v>Динская - Старомышастовская ;  км: 6+000-20+600 (на участке 6+000-12+000,17+000-20+600)</v>
          </cell>
          <cell r="F80" t="str">
            <v>Поверхностная обработка (II вариант)</v>
          </cell>
          <cell r="G80" t="str">
            <v>Район: Динской \ Динская - Старомышастовская ;  км: 6+000-20+600 (на участке 6+000-12+000,17+000-20+600) \ Поверхностная обработка (II вариант)</v>
          </cell>
          <cell r="H80">
            <v>36982</v>
          </cell>
          <cell r="I80">
            <v>37165</v>
          </cell>
          <cell r="J80">
            <v>37072</v>
          </cell>
        </row>
        <row r="81">
          <cell r="A81">
            <v>79</v>
          </cell>
          <cell r="C81" t="str">
            <v>Динской</v>
          </cell>
          <cell r="D81" t="str">
            <v>Динская - Пластуновская ;  км: 0+050 ; 1+700</v>
          </cell>
          <cell r="F81" t="str">
            <v>Устройство автопавильонов</v>
          </cell>
          <cell r="G81" t="str">
            <v>Район: Динской \ Динская - Пластуновская ;  км: 0+050 ; 1+700 \ Устройство автопавильонов</v>
          </cell>
          <cell r="H81">
            <v>36982</v>
          </cell>
          <cell r="I81">
            <v>37165</v>
          </cell>
          <cell r="J81">
            <v>37072</v>
          </cell>
        </row>
        <row r="82">
          <cell r="A82">
            <v>80</v>
          </cell>
          <cell r="C82" t="str">
            <v>Динской</v>
          </cell>
          <cell r="D82" t="str">
            <v>Динская - Агроном ;  км: 5+200</v>
          </cell>
          <cell r="F82" t="str">
            <v>Устройство автопавильонов</v>
          </cell>
          <cell r="G82" t="str">
            <v>Район: Динской \ Динская - Агроном ;  км: 5+200 \ Устройство автопавильонов</v>
          </cell>
          <cell r="H82">
            <v>36982</v>
          </cell>
          <cell r="I82">
            <v>37165</v>
          </cell>
          <cell r="J82">
            <v>37072</v>
          </cell>
        </row>
        <row r="83">
          <cell r="A83">
            <v>81</v>
          </cell>
          <cell r="C83" t="str">
            <v>Динской</v>
          </cell>
          <cell r="D83" t="str">
            <v>Динская - Старомышастовская ;  км: 12+500</v>
          </cell>
          <cell r="F83" t="str">
            <v>Устройство автопавильонов</v>
          </cell>
          <cell r="G83" t="str">
            <v>Район: Динской \ Динская - Старомышастовская ;  км: 12+500 \ Устройство автопавильонов</v>
          </cell>
          <cell r="H83">
            <v>36982</v>
          </cell>
          <cell r="I83">
            <v>37165</v>
          </cell>
          <cell r="J83">
            <v>37072</v>
          </cell>
        </row>
        <row r="84">
          <cell r="A84">
            <v>82</v>
          </cell>
          <cell r="C84" t="str">
            <v>Динской</v>
          </cell>
          <cell r="D84" t="str">
            <v>Новотитаровская - Копанской ;  км: 5+200 ; 15+800</v>
          </cell>
          <cell r="F84" t="str">
            <v>Устройство автопавильонов</v>
          </cell>
          <cell r="G84" t="str">
            <v>Район: Динской \ Новотитаровская - Копанской ;  км: 5+200 ; 15+800 \ Устройство автопавильонов</v>
          </cell>
          <cell r="H84">
            <v>36982</v>
          </cell>
          <cell r="I84">
            <v>37165</v>
          </cell>
          <cell r="J84">
            <v>37072</v>
          </cell>
        </row>
        <row r="85">
          <cell r="A85">
            <v>83</v>
          </cell>
          <cell r="C85" t="str">
            <v>Динской</v>
          </cell>
          <cell r="D85" t="str">
            <v>Калининская - Новотитаровская ;  км: 30+000-32+000</v>
          </cell>
          <cell r="F85" t="str">
            <v>Устройство тротуаров и пешеходных дорожек</v>
          </cell>
          <cell r="G85" t="str">
            <v>Район: Динской \ Калининская - Новотитаровская ;  км: 30+000-32+000 \ Устройство тротуаров и пешеходных дорожек</v>
          </cell>
          <cell r="H85">
            <v>36982</v>
          </cell>
          <cell r="I85">
            <v>37165</v>
          </cell>
          <cell r="J85">
            <v>37072</v>
          </cell>
        </row>
        <row r="86">
          <cell r="A86">
            <v>84</v>
          </cell>
          <cell r="C86" t="str">
            <v>Ейский</v>
          </cell>
          <cell r="D86" t="str">
            <v>Ейск - Ясенская - Новоминская ;  км: 30+000-41+200</v>
          </cell>
          <cell r="F86" t="str">
            <v>Поверхностная обработка (II вариант)</v>
          </cell>
          <cell r="G86" t="str">
            <v>Район: Ейский \ Ейск - Ясенская - Новоминская ;  км: 30+000-41+200 \ Поверхностная обработка (II вариант)</v>
          </cell>
          <cell r="H86">
            <v>36982</v>
          </cell>
          <cell r="I86">
            <v>37165</v>
          </cell>
          <cell r="J86">
            <v>37072</v>
          </cell>
        </row>
        <row r="87">
          <cell r="A87">
            <v>85</v>
          </cell>
          <cell r="C87" t="str">
            <v>Ейский</v>
          </cell>
          <cell r="D87" t="str">
            <v>Приазовка - Воронцовка - Должанская ;  км: 7+000-15+200</v>
          </cell>
          <cell r="F87" t="str">
            <v>Поверхностная обработка (II вариант)</v>
          </cell>
          <cell r="G87" t="str">
            <v>Район: Ейский \ Приазовка - Воронцовка - Должанская ;  км: 7+000-15+200 \ Поверхностная обработка (II вариант)</v>
          </cell>
          <cell r="H87">
            <v>36982</v>
          </cell>
          <cell r="I87">
            <v>37165</v>
          </cell>
          <cell r="J87">
            <v>37072</v>
          </cell>
        </row>
        <row r="88">
          <cell r="A88">
            <v>86</v>
          </cell>
          <cell r="C88" t="str">
            <v>Ейский</v>
          </cell>
          <cell r="D88" t="str">
            <v>Приазовка -Воронцовка-Должанская км 0+000-7+000</v>
          </cell>
          <cell r="F88" t="str">
            <v>Облегченный ремонт - III вариант</v>
          </cell>
          <cell r="G88" t="str">
            <v>Район: Ейский \ Приазовка -Воронцовка-Должанская км 0+000-7+000 \ Облегченный ремонт - III вариант</v>
          </cell>
          <cell r="H88">
            <v>36982</v>
          </cell>
          <cell r="I88">
            <v>37165</v>
          </cell>
          <cell r="J88">
            <v>37072</v>
          </cell>
        </row>
        <row r="89">
          <cell r="A89">
            <v>87</v>
          </cell>
          <cell r="C89" t="str">
            <v>Ейский</v>
          </cell>
          <cell r="D89" t="str">
            <v>Ейск - Ясенская - Новоминская ;  км: 1+000; 1+050; 11+100</v>
          </cell>
          <cell r="F89" t="str">
            <v>Устройство остановочных площадок</v>
          </cell>
          <cell r="G89" t="str">
            <v>Район: Ейский \ Ейск - Ясенская - Новоминская ;  км: 1+000; 1+050; 11+100 \ Устройство остановочных площадок</v>
          </cell>
          <cell r="H89">
            <v>36982</v>
          </cell>
          <cell r="I89">
            <v>37165</v>
          </cell>
          <cell r="J89">
            <v>37072</v>
          </cell>
        </row>
        <row r="90">
          <cell r="A90">
            <v>88</v>
          </cell>
          <cell r="C90" t="str">
            <v>Ейский</v>
          </cell>
          <cell r="D90" t="str">
            <v>Ясенская - Ясенская Переправа ;  км: 0+800</v>
          </cell>
          <cell r="F90" t="str">
            <v>Устройство остановочных площадок</v>
          </cell>
          <cell r="G90" t="str">
            <v>Район: Ейский \ Ясенская - Ясенская Переправа ;  км: 0+800 \ Устройство остановочных площадок</v>
          </cell>
          <cell r="H90">
            <v>36982</v>
          </cell>
          <cell r="I90">
            <v>37165</v>
          </cell>
          <cell r="J90">
            <v>37072</v>
          </cell>
        </row>
        <row r="91">
          <cell r="A91">
            <v>89</v>
          </cell>
          <cell r="C91" t="str">
            <v>Ейский</v>
          </cell>
          <cell r="D91" t="str">
            <v>Ейск - Ясенская - Новоминская ;  км: 1+000; 1+050; 11+100</v>
          </cell>
          <cell r="F91" t="str">
            <v>Устройство автопавильонов</v>
          </cell>
          <cell r="G91" t="str">
            <v>Район: Ейский \ Ейск - Ясенская - Новоминская ;  км: 1+000; 1+050; 11+100 \ Устройство автопавильонов</v>
          </cell>
          <cell r="H91">
            <v>36982</v>
          </cell>
          <cell r="I91">
            <v>37165</v>
          </cell>
          <cell r="J91">
            <v>37072</v>
          </cell>
        </row>
        <row r="92">
          <cell r="A92">
            <v>90</v>
          </cell>
          <cell r="C92" t="str">
            <v>Ейский</v>
          </cell>
          <cell r="D92" t="str">
            <v>Ясенская - Ясенская Переправа ;  км: 0+800</v>
          </cell>
          <cell r="F92" t="str">
            <v>Устройство автопавильонов</v>
          </cell>
          <cell r="G92" t="str">
            <v>Район: Ейский \ Ясенская - Ясенская Переправа ;  км: 0+800 \ Устройство автопавильонов</v>
          </cell>
          <cell r="H92">
            <v>36982</v>
          </cell>
          <cell r="I92">
            <v>37165</v>
          </cell>
          <cell r="J92">
            <v>37072</v>
          </cell>
        </row>
        <row r="93">
          <cell r="A93">
            <v>91</v>
          </cell>
          <cell r="C93" t="str">
            <v>Ейский</v>
          </cell>
          <cell r="D93" t="str">
            <v>Ейск - Ясенская - Новоминская ;  км: 0+600-1+700</v>
          </cell>
          <cell r="F93" t="str">
            <v>Устройство тротуаров и пешеходных дорожек</v>
          </cell>
          <cell r="G93" t="str">
            <v>Район: Ейский \ Ейск - Ясенская - Новоминская ;  км: 0+600-1+700 \ Устройство тротуаров и пешеходных дорожек</v>
          </cell>
          <cell r="H93">
            <v>36982</v>
          </cell>
          <cell r="I93">
            <v>37165</v>
          </cell>
          <cell r="J93">
            <v>37072</v>
          </cell>
        </row>
        <row r="94">
          <cell r="A94">
            <v>92</v>
          </cell>
          <cell r="C94" t="str">
            <v>Ейский</v>
          </cell>
          <cell r="D94" t="str">
            <v>Ейск - Ясенская - Новоминская ;  км: 11+000-11+850</v>
          </cell>
          <cell r="F94" t="str">
            <v>Устройство тротуаров и пешеходных дорожек</v>
          </cell>
          <cell r="G94" t="str">
            <v>Район: Ейский \ Ейск - Ясенская - Новоминская ;  км: 11+000-11+850 \ Устройство тротуаров и пешеходных дорожек</v>
          </cell>
          <cell r="H94">
            <v>36982</v>
          </cell>
          <cell r="I94">
            <v>37165</v>
          </cell>
          <cell r="J94">
            <v>37072</v>
          </cell>
        </row>
        <row r="95">
          <cell r="A95">
            <v>93</v>
          </cell>
          <cell r="C95" t="str">
            <v>Ейский</v>
          </cell>
          <cell r="D95" t="str">
            <v>Краснодар - Ейск ;  км: 221+700</v>
          </cell>
          <cell r="F95" t="str">
            <v>Архитектурно-художественное оформление элементов обустройства дорог</v>
          </cell>
          <cell r="G95" t="str">
            <v>Район: Ейский \ Краснодар - Ейск ;  км: 221+700 \ Архитектурно-художественное оформление элементов обустройства дорог</v>
          </cell>
          <cell r="H95">
            <v>36982</v>
          </cell>
          <cell r="I95">
            <v>37165</v>
          </cell>
          <cell r="J95">
            <v>37072</v>
          </cell>
        </row>
        <row r="96">
          <cell r="A96">
            <v>94</v>
          </cell>
          <cell r="C96" t="str">
            <v>Кавказский</v>
          </cell>
          <cell r="D96" t="str">
            <v>Кропоткин - Темижбекская - гр.Ставропольского края ;  км: 0+000-8+000</v>
          </cell>
          <cell r="F96" t="str">
            <v>Поверхностная обработка (II вариант)</v>
          </cell>
          <cell r="G96" t="str">
            <v>Район: Кавказский \ Кропоткин - Темижбекская - гр.Ставропольского края ;  км: 0+000-8+000 \ Поверхностная обработка (II вариант)</v>
          </cell>
          <cell r="H96">
            <v>36982</v>
          </cell>
          <cell r="I96">
            <v>37165</v>
          </cell>
          <cell r="J96">
            <v>37072</v>
          </cell>
        </row>
        <row r="97">
          <cell r="A97">
            <v>95</v>
          </cell>
          <cell r="C97" t="str">
            <v>Кавказский</v>
          </cell>
          <cell r="D97" t="str">
            <v>Кавказская - Новопокровская ;  км: 11+000-16+300</v>
          </cell>
          <cell r="F97" t="str">
            <v>Облегченный ремонт - III вариант</v>
          </cell>
          <cell r="G97" t="str">
            <v>Район: Кавказский \ Кавказская - Новопокровская ;  км: 11+000-16+300 \ Облегченный ремонт - III вариант</v>
          </cell>
          <cell r="H97">
            <v>36982</v>
          </cell>
          <cell r="I97">
            <v>37165</v>
          </cell>
          <cell r="J97">
            <v>37072</v>
          </cell>
        </row>
        <row r="98">
          <cell r="A98">
            <v>96</v>
          </cell>
          <cell r="C98" t="str">
            <v>Калининский</v>
          </cell>
          <cell r="D98" t="str">
            <v>Подъезд к с.Гришковское ;  км: 0+000-5+800</v>
          </cell>
          <cell r="F98" t="str">
            <v>Поверхностная обработка (II вариант)</v>
          </cell>
          <cell r="G98" t="str">
            <v>Район: Калининский \ Подъезд к с.Гришковское ;  км: 0+000-5+800 \ Поверхностная обработка (II вариант)</v>
          </cell>
          <cell r="H98">
            <v>36982</v>
          </cell>
          <cell r="I98">
            <v>37165</v>
          </cell>
          <cell r="J98">
            <v>37072</v>
          </cell>
        </row>
        <row r="99">
          <cell r="A99">
            <v>97</v>
          </cell>
          <cell r="C99" t="str">
            <v>Калининский</v>
          </cell>
          <cell r="D99" t="str">
            <v>Калининская - Новониколаевская ;  км: 11+000-17+800 ; 29+200-30+500</v>
          </cell>
          <cell r="F99" t="str">
            <v>Поверхностная обработка (II вариант)</v>
          </cell>
          <cell r="G99" t="str">
            <v>Район: Калининский \ Калининская - Новониколаевская ;  км: 11+000-17+800 ; 29+200-30+500 \ Поверхностная обработка (II вариант)</v>
          </cell>
          <cell r="H99">
            <v>36982</v>
          </cell>
          <cell r="I99">
            <v>37165</v>
          </cell>
          <cell r="J99">
            <v>37072</v>
          </cell>
        </row>
        <row r="100">
          <cell r="A100">
            <v>98</v>
          </cell>
          <cell r="C100" t="str">
            <v>Калининский</v>
          </cell>
          <cell r="D100" t="str">
            <v xml:space="preserve"> Нововеличковская-Долиновское ;  км: 10+170-12+560</v>
          </cell>
          <cell r="F100" t="str">
            <v>Поверхностная обработка (II вариант)</v>
          </cell>
          <cell r="G100" t="str">
            <v>Район: Калининский \  Нововеличковская-Долиновское ;  км: 10+170-12+560 \ Поверхностная обработка (II вариант)</v>
          </cell>
          <cell r="H100">
            <v>36982</v>
          </cell>
          <cell r="I100">
            <v>37165</v>
          </cell>
          <cell r="J100">
            <v>37072</v>
          </cell>
        </row>
        <row r="101">
          <cell r="A101">
            <v>99</v>
          </cell>
          <cell r="C101" t="str">
            <v>Калининский</v>
          </cell>
          <cell r="D101" t="str">
            <v>Калининская - Новониколаевская ;  км: 17+800-22+100 ; 30+500-32+500</v>
          </cell>
          <cell r="F101" t="str">
            <v>Поверхностная обработка (I вариант)</v>
          </cell>
          <cell r="G101" t="str">
            <v>Район: Калининский \ Калининская - Новониколаевская ;  км: 17+800-22+100 ; 30+500-32+500 \ Поверхностная обработка (I вариант)</v>
          </cell>
          <cell r="H101">
            <v>36982</v>
          </cell>
          <cell r="I101">
            <v>37165</v>
          </cell>
          <cell r="J101">
            <v>37072</v>
          </cell>
        </row>
        <row r="102">
          <cell r="A102">
            <v>100</v>
          </cell>
          <cell r="C102" t="str">
            <v>Калининский</v>
          </cell>
          <cell r="D102" t="str">
            <v>Тимашевск - Славянск-на-Кубани - Крымск ;  км: 28+000-33+000</v>
          </cell>
          <cell r="F102" t="str">
            <v>Облегченный ремонт - III вариант</v>
          </cell>
          <cell r="G102" t="str">
            <v>Район: Калининский \ Тимашевск - Славянск-на-Кубани - Крымск ;  км: 28+000-33+000 \ Облегченный ремонт - III вариант</v>
          </cell>
          <cell r="H102">
            <v>36982</v>
          </cell>
          <cell r="I102">
            <v>37165</v>
          </cell>
          <cell r="J102">
            <v>37072</v>
          </cell>
        </row>
        <row r="103">
          <cell r="A103">
            <v>101</v>
          </cell>
          <cell r="C103" t="str">
            <v>Калининский</v>
          </cell>
          <cell r="D103" t="str">
            <v>Тимашевск - Славянск-на-Кубани - Крымск ;  км: 26+900-27+300 (0,4 км)</v>
          </cell>
          <cell r="F103" t="str">
            <v>Устройство тротуаров и пешеходных дорожек</v>
          </cell>
          <cell r="G103" t="str">
            <v>Район: Калининский \ Тимашевск - Славянск-на-Кубани - Крымск ;  км: 26+900-27+300 (0,4 км) \ Устройство тротуаров и пешеходных дорожек</v>
          </cell>
          <cell r="H103">
            <v>36982</v>
          </cell>
          <cell r="I103">
            <v>37165</v>
          </cell>
          <cell r="J103">
            <v>37072</v>
          </cell>
        </row>
        <row r="104">
          <cell r="A104">
            <v>102</v>
          </cell>
          <cell r="C104" t="str">
            <v>Калининский</v>
          </cell>
          <cell r="D104" t="str">
            <v>Обход ст.Калининская ;  км: 2+500-4+500 (2 км)</v>
          </cell>
          <cell r="F104" t="str">
            <v>Устройство тротуаров и пешеходных дорожек</v>
          </cell>
          <cell r="G104" t="str">
            <v>Район: Калининский \ Обход ст.Калининская ;  км: 2+500-4+500 (2 км) \ Устройство тротуаров и пешеходных дорожек</v>
          </cell>
          <cell r="H104">
            <v>36982</v>
          </cell>
          <cell r="I104">
            <v>37165</v>
          </cell>
          <cell r="J104">
            <v>37072</v>
          </cell>
        </row>
        <row r="105">
          <cell r="A105">
            <v>103</v>
          </cell>
          <cell r="C105" t="str">
            <v>Каневский</v>
          </cell>
          <cell r="D105" t="str">
            <v>Краснодар - Ейск ;  км: 137+000-152+000</v>
          </cell>
          <cell r="F105" t="str">
            <v>Поверхностная обработка (II вариант)</v>
          </cell>
          <cell r="G105" t="str">
            <v>Район: Каневский \ Краснодар - Ейск ;  км: 137+000-152+000 \ Поверхностная обработка (II вариант)</v>
          </cell>
          <cell r="H105">
            <v>36982</v>
          </cell>
          <cell r="I105">
            <v>37165</v>
          </cell>
          <cell r="J105">
            <v>37072</v>
          </cell>
        </row>
        <row r="106">
          <cell r="A106">
            <v>104</v>
          </cell>
          <cell r="C106" t="str">
            <v>Каневский</v>
          </cell>
          <cell r="D106" t="str">
            <v>Привольная - Каневская - Березанская ;  км: 53+000-68+000</v>
          </cell>
          <cell r="F106" t="str">
            <v>Поверхностная обработка (II вариант)</v>
          </cell>
          <cell r="G106" t="str">
            <v>Район: Каневский \ Привольная - Каневская - Березанская ;  км: 53+000-68+000 \ Поверхностная обработка (II вариант)</v>
          </cell>
          <cell r="H106">
            <v>36982</v>
          </cell>
          <cell r="I106">
            <v>37165</v>
          </cell>
          <cell r="J106">
            <v>37072</v>
          </cell>
        </row>
        <row r="107">
          <cell r="A107">
            <v>105</v>
          </cell>
          <cell r="C107" t="str">
            <v>Каневский</v>
          </cell>
          <cell r="D107" t="str">
            <v>Западный обход ст.Каневская ;  км: 0+000-13+900</v>
          </cell>
          <cell r="F107" t="str">
            <v>Поверхностная обработка (II вариант)</v>
          </cell>
          <cell r="G107" t="str">
            <v>Район: Каневский \ Западный обход ст.Каневская ;  км: 0+000-13+900 \ Поверхностная обработка (II вариант)</v>
          </cell>
          <cell r="H107">
            <v>36982</v>
          </cell>
          <cell r="I107">
            <v>37165</v>
          </cell>
          <cell r="J107">
            <v>37072</v>
          </cell>
        </row>
        <row r="108">
          <cell r="A108">
            <v>106</v>
          </cell>
          <cell r="C108" t="str">
            <v>Каневский</v>
          </cell>
          <cell r="D108" t="str">
            <v>Западный обход ст.Каневская км 13+200-13+900</v>
          </cell>
          <cell r="F108" t="str">
            <v>Устройство тротуаров и пешеходных дорожек</v>
          </cell>
          <cell r="G108" t="str">
            <v>Район: Каневский \ Западный обход ст.Каневская км 13+200-13+900 \ Устройство тротуаров и пешеходных дорожек</v>
          </cell>
          <cell r="H108">
            <v>36982</v>
          </cell>
          <cell r="I108">
            <v>37165</v>
          </cell>
          <cell r="J108">
            <v>37072</v>
          </cell>
        </row>
        <row r="109">
          <cell r="A109">
            <v>107</v>
          </cell>
          <cell r="C109" t="str">
            <v>Каневский</v>
          </cell>
          <cell r="D109" t="str">
            <v>Стародеревянковская-Новодеревянковская км 23+000-38+000</v>
          </cell>
          <cell r="F109" t="str">
            <v>Поверхностная обработка (II вариант)</v>
          </cell>
          <cell r="G109" t="str">
            <v>Район: Каневский \ Стародеревянковская-Новодеревянковская км 23+000-38+000 \ Поверхностная обработка (II вариант)</v>
          </cell>
          <cell r="H109">
            <v>36982</v>
          </cell>
          <cell r="I109">
            <v>37165</v>
          </cell>
          <cell r="J109">
            <v>37072</v>
          </cell>
        </row>
        <row r="110">
          <cell r="A110">
            <v>108</v>
          </cell>
          <cell r="C110" t="str">
            <v>Каневский</v>
          </cell>
          <cell r="D110" t="str">
            <v>Стародеревянковская - Новодеревянковская ;  км: 18+000-23+000</v>
          </cell>
          <cell r="F110" t="str">
            <v>Облегченный ремонт - III вариант</v>
          </cell>
          <cell r="G110" t="str">
            <v>Район: Каневский \ Стародеревянковская - Новодеревянковская ;  км: 18+000-23+000 \ Облегченный ремонт - III вариант</v>
          </cell>
          <cell r="H110">
            <v>36982</v>
          </cell>
          <cell r="I110">
            <v>37165</v>
          </cell>
          <cell r="J110">
            <v>37072</v>
          </cell>
        </row>
        <row r="111">
          <cell r="A111">
            <v>109</v>
          </cell>
          <cell r="C111" t="str">
            <v>Кореновский</v>
          </cell>
          <cell r="D111" t="str">
            <v>Кореновск - Бураковский ;  км: 0+000-10+200</v>
          </cell>
          <cell r="F111" t="str">
            <v>Поверхностная обработка (II вариант)</v>
          </cell>
          <cell r="G111" t="str">
            <v>Район: Кореновский \ Кореновск - Бураковский ;  км: 0+000-10+200 \ Поверхностная обработка (II вариант)</v>
          </cell>
          <cell r="H111">
            <v>36982</v>
          </cell>
          <cell r="I111">
            <v>37165</v>
          </cell>
          <cell r="J111">
            <v>37072</v>
          </cell>
        </row>
        <row r="112">
          <cell r="A112">
            <v>110</v>
          </cell>
          <cell r="C112" t="str">
            <v>Кореновский</v>
          </cell>
          <cell r="D112" t="str">
            <v>Подъезд к п.Пролетарский ;  км: 0+000-3+200 ; 3+500-5+000</v>
          </cell>
          <cell r="F112" t="str">
            <v>Поверхностная обработка (II вариант)</v>
          </cell>
          <cell r="G112" t="str">
            <v>Район: Кореновский \ Подъезд к п.Пролетарский ;  км: 0+000-3+200 ; 3+500-5+000 \ Поверхностная обработка (II вариант)</v>
          </cell>
          <cell r="H112">
            <v>36982</v>
          </cell>
          <cell r="I112">
            <v>37165</v>
          </cell>
          <cell r="J112">
            <v>37072</v>
          </cell>
        </row>
        <row r="113">
          <cell r="A113">
            <v>111</v>
          </cell>
          <cell r="C113" t="str">
            <v>Кореновский</v>
          </cell>
          <cell r="D113" t="str">
            <v>Подъезд к с.Братковское ;  км: 11+200-13+400</v>
          </cell>
          <cell r="F113" t="str">
            <v>Поверхностная обработка (II вариант)</v>
          </cell>
          <cell r="G113" t="str">
            <v>Район: Кореновский \ Подъезд к с.Братковское ;  км: 11+200-13+400 \ Поверхностная обработка (II вариант)</v>
          </cell>
          <cell r="H113">
            <v>36982</v>
          </cell>
          <cell r="I113">
            <v>37165</v>
          </cell>
          <cell r="J113">
            <v>37072</v>
          </cell>
        </row>
        <row r="114">
          <cell r="A114">
            <v>112</v>
          </cell>
          <cell r="C114" t="str">
            <v>Кореновский</v>
          </cell>
          <cell r="D114" t="str">
            <v>Подъезд к х.Левченко ;  км: 0+000-1+700</v>
          </cell>
          <cell r="F114" t="str">
            <v>Поверхностная обработка (II вариант)</v>
          </cell>
          <cell r="G114" t="str">
            <v>Район: Кореновский \ Подъезд к х.Левченко ;  км: 0+000-1+700 \ Поверхностная обработка (II вариант)</v>
          </cell>
          <cell r="H114">
            <v>36982</v>
          </cell>
          <cell r="I114">
            <v>37165</v>
          </cell>
          <cell r="J114">
            <v>37072</v>
          </cell>
        </row>
        <row r="115">
          <cell r="A115">
            <v>113</v>
          </cell>
          <cell r="C115" t="str">
            <v>Кореновский</v>
          </cell>
          <cell r="D115" t="str">
            <v>Подъезд к п.Пролетарский ;  км: 0+049; 2+204; 3+040; 3+600</v>
          </cell>
          <cell r="F115" t="str">
            <v>Устройство автопавильонов</v>
          </cell>
          <cell r="G115" t="str">
            <v>Район: Кореновский \ Подъезд к п.Пролетарский ;  км: 0+049; 2+204; 3+040; 3+600 \ Устройство автопавильонов</v>
          </cell>
          <cell r="H115">
            <v>36982</v>
          </cell>
          <cell r="I115">
            <v>37165</v>
          </cell>
          <cell r="J115">
            <v>37072</v>
          </cell>
        </row>
        <row r="116">
          <cell r="A116">
            <v>114</v>
          </cell>
          <cell r="C116" t="str">
            <v>Кореновский</v>
          </cell>
          <cell r="D116" t="str">
            <v>Подъезд к с.Братковское ;  км: 0+049</v>
          </cell>
          <cell r="F116" t="str">
            <v>Устройство автопавильонов</v>
          </cell>
          <cell r="G116" t="str">
            <v>Район: Кореновский \ Подъезд к с.Братковское ;  км: 0+049 \ Устройство автопавильонов</v>
          </cell>
          <cell r="H116">
            <v>36982</v>
          </cell>
          <cell r="I116">
            <v>37165</v>
          </cell>
          <cell r="J116">
            <v>37072</v>
          </cell>
        </row>
        <row r="117">
          <cell r="A117">
            <v>115</v>
          </cell>
          <cell r="C117" t="str">
            <v>Кореновский</v>
          </cell>
          <cell r="D117" t="str">
            <v>Подъезд к   п.Комсомольский ;  км: 6+100; 6+258</v>
          </cell>
          <cell r="F117" t="str">
            <v>Устройство автопавильонов</v>
          </cell>
          <cell r="G117" t="str">
            <v>Район: Кореновский \ Подъезд к   п.Комсомольский ;  км: 6+100; 6+258 \ Устройство автопавильонов</v>
          </cell>
          <cell r="H117">
            <v>36982</v>
          </cell>
          <cell r="I117">
            <v>37165</v>
          </cell>
          <cell r="J117">
            <v>37072</v>
          </cell>
        </row>
        <row r="118">
          <cell r="A118">
            <v>116</v>
          </cell>
          <cell r="C118" t="str">
            <v>Кореновский</v>
          </cell>
          <cell r="D118" t="str">
            <v>Кореновск - п.Мирный ;  км: 2+150</v>
          </cell>
          <cell r="F118" t="str">
            <v>Устройство автопавильонов</v>
          </cell>
          <cell r="G118" t="str">
            <v>Район: Кореновский \ Кореновск - п.Мирный ;  км: 2+150 \ Устройство автопавильонов</v>
          </cell>
          <cell r="H118">
            <v>36982</v>
          </cell>
          <cell r="I118">
            <v>37165</v>
          </cell>
          <cell r="J118">
            <v>37072</v>
          </cell>
        </row>
        <row r="119">
          <cell r="A119">
            <v>117</v>
          </cell>
          <cell r="C119" t="str">
            <v>Кореновский</v>
          </cell>
          <cell r="D119" t="str">
            <v>Подъезд к с.Братковское ;  км: 14+700-15+000</v>
          </cell>
          <cell r="F119" t="str">
            <v>Устройство тротуаров и пешеходных дорожек</v>
          </cell>
          <cell r="G119" t="str">
            <v>Район: Кореновский \ Подъезд к с.Братковское ;  км: 14+700-15+000 \ Устройство тротуаров и пешеходных дорожек</v>
          </cell>
          <cell r="H119">
            <v>36982</v>
          </cell>
          <cell r="I119">
            <v>37165</v>
          </cell>
          <cell r="J119">
            <v>37072</v>
          </cell>
        </row>
        <row r="120">
          <cell r="A120">
            <v>118</v>
          </cell>
          <cell r="C120" t="str">
            <v>Красноармейский</v>
          </cell>
          <cell r="D120" t="str">
            <v>Темрюк - Краснодар - Кропоткин ;  км: 104+700-107+000</v>
          </cell>
          <cell r="F120" t="str">
            <v>Поверхностная обработка (II вариант)</v>
          </cell>
          <cell r="G120" t="str">
            <v>Район: Красноармейский \ Темрюк - Краснодар - Кропоткин ;  км: 104+700-107+000 \ Поверхностная обработка (II вариант)</v>
          </cell>
          <cell r="H120">
            <v>36982</v>
          </cell>
          <cell r="I120">
            <v>37165</v>
          </cell>
          <cell r="J120">
            <v>37072</v>
          </cell>
        </row>
        <row r="121">
          <cell r="A121">
            <v>119</v>
          </cell>
          <cell r="C121" t="str">
            <v>Красноармейский</v>
          </cell>
          <cell r="D121" t="str">
            <v>Протоцкий-Васильченки ;  км: 1+850-2+400 ; 8+000-10+000</v>
          </cell>
          <cell r="F121" t="str">
            <v>Поверхностная обработка (II вариант)</v>
          </cell>
          <cell r="G121" t="str">
            <v>Район: Красноармейский \ Протоцкий-Васильченки ;  км: 1+850-2+400 ; 8+000-10+000 \ Поверхностная обработка (II вариант)</v>
          </cell>
          <cell r="H121">
            <v>36982</v>
          </cell>
          <cell r="I121">
            <v>37165</v>
          </cell>
          <cell r="J121">
            <v>37072</v>
          </cell>
        </row>
        <row r="122">
          <cell r="A122">
            <v>120</v>
          </cell>
          <cell r="C122" t="str">
            <v>Красноармейский</v>
          </cell>
          <cell r="D122" t="str">
            <v>Полтавская - Чебурголь - Гривенская ;  км: 5+700-12+950 ; 33+600-36+600</v>
          </cell>
          <cell r="F122" t="str">
            <v>Поверхностная обработка (II вариант)</v>
          </cell>
          <cell r="G122" t="str">
            <v>Район: Красноармейский \ Полтавская - Чебурголь - Гривенская ;  км: 5+700-12+950 ; 33+600-36+600 \ Поверхностная обработка (II вариант)</v>
          </cell>
          <cell r="H122">
            <v>36982</v>
          </cell>
          <cell r="I122">
            <v>37165</v>
          </cell>
          <cell r="J122">
            <v>37072</v>
          </cell>
        </row>
        <row r="123">
          <cell r="A123">
            <v>121</v>
          </cell>
          <cell r="C123" t="str">
            <v>Красноармейский</v>
          </cell>
          <cell r="D123" t="str">
            <v>Тимашевск - Славянск-на-Кубани - Крымск ;  км: 38+100-42+000</v>
          </cell>
          <cell r="F123" t="str">
            <v>Поверхностная обработка (II вариант)</v>
          </cell>
          <cell r="G123" t="str">
            <v>Район: Красноармейский \ Тимашевск - Славянск-на-Кубани - Крымск ;  км: 38+100-42+000 \ Поверхностная обработка (II вариант)</v>
          </cell>
          <cell r="H123">
            <v>36982</v>
          </cell>
          <cell r="I123">
            <v>37165</v>
          </cell>
          <cell r="J123">
            <v>37072</v>
          </cell>
        </row>
        <row r="124">
          <cell r="A124">
            <v>122</v>
          </cell>
          <cell r="C124" t="str">
            <v>Красноармейский</v>
          </cell>
          <cell r="D124" t="str">
            <v>Трудобеликовский - Ивановская пристань ;  км: 10+500-11+400</v>
          </cell>
          <cell r="F124" t="str">
            <v>Поверхностная обработка (II вариант)</v>
          </cell>
          <cell r="G124" t="str">
            <v>Район: Красноармейский \ Трудобеликовский - Ивановская пристань ;  км: 10+500-11+400 \ Поверхностная обработка (II вариант)</v>
          </cell>
          <cell r="H124">
            <v>36982</v>
          </cell>
          <cell r="I124">
            <v>37165</v>
          </cell>
          <cell r="J124">
            <v>37072</v>
          </cell>
        </row>
        <row r="125">
          <cell r="A125">
            <v>123</v>
          </cell>
          <cell r="C125" t="str">
            <v>Красноармейский</v>
          </cell>
          <cell r="D125" t="str">
            <v>Трудобеликовский - Ивановская пристань ;  км: 3+600-6+200</v>
          </cell>
          <cell r="F125" t="str">
            <v>Облегченный ремонт - III вариант</v>
          </cell>
          <cell r="G125" t="str">
            <v>Район: Красноармейский \ Трудобеликовский - Ивановская пристань ;  км: 3+600-6+200 \ Облегченный ремонт - III вариант</v>
          </cell>
          <cell r="H125">
            <v>36982</v>
          </cell>
          <cell r="I125">
            <v>37165</v>
          </cell>
          <cell r="J125">
            <v>37072</v>
          </cell>
        </row>
        <row r="126">
          <cell r="A126">
            <v>124</v>
          </cell>
          <cell r="C126" t="str">
            <v>Красноармейский</v>
          </cell>
          <cell r="D126" t="str">
            <v>Темрюк - Краснодар - Кропоткин ;  км: 65+100</v>
          </cell>
          <cell r="F126" t="str">
            <v>Устройство переходно-скоростных полос</v>
          </cell>
          <cell r="G126" t="str">
            <v>Район: Красноармейский \ Темрюк - Краснодар - Кропоткин ;  км: 65+100 \ Устройство переходно-скоростных полос</v>
          </cell>
          <cell r="H126">
            <v>36982</v>
          </cell>
          <cell r="I126">
            <v>37165</v>
          </cell>
          <cell r="J126">
            <v>37072</v>
          </cell>
        </row>
        <row r="127">
          <cell r="A127">
            <v>125</v>
          </cell>
          <cell r="C127" t="str">
            <v>Красноармейский</v>
          </cell>
          <cell r="D127" t="str">
            <v>Подъезд к ж/д ст.Полтавская ;  км: 2+150</v>
          </cell>
          <cell r="F127" t="str">
            <v>Ремонт покрытия на съездах</v>
          </cell>
          <cell r="G127" t="str">
            <v>Район: Красноармейский \ Подъезд к ж/д ст.Полтавская ;  км: 2+150 \ Ремонт покрытия на съездах</v>
          </cell>
          <cell r="H127">
            <v>36982</v>
          </cell>
          <cell r="I127">
            <v>37165</v>
          </cell>
          <cell r="J127">
            <v>37072</v>
          </cell>
        </row>
        <row r="128">
          <cell r="A128">
            <v>126</v>
          </cell>
          <cell r="C128" t="str">
            <v>Красноармейский</v>
          </cell>
          <cell r="D128" t="str">
            <v>Полтавская - Чебурголь - Гривенская ;  км: 1+950</v>
          </cell>
          <cell r="F128" t="str">
            <v>Ремонт покрытия на съездах</v>
          </cell>
          <cell r="G128" t="str">
            <v>Район: Красноармейский \ Полтавская - Чебурголь - Гривенская ;  км: 1+950 \ Ремонт покрытия на съездах</v>
          </cell>
          <cell r="H128">
            <v>36982</v>
          </cell>
          <cell r="I128">
            <v>37165</v>
          </cell>
          <cell r="J128">
            <v>37072</v>
          </cell>
        </row>
        <row r="129">
          <cell r="A129">
            <v>127</v>
          </cell>
          <cell r="C129" t="str">
            <v>Красноармейский</v>
          </cell>
          <cell r="D129" t="str">
            <v>Подъезд к ж/д ст.Полтавская ;  км: 0+650</v>
          </cell>
          <cell r="F129" t="str">
            <v>Ремонт покрытия на съездах</v>
          </cell>
          <cell r="G129" t="str">
            <v>Район: Красноармейский \ Подъезд к ж/д ст.Полтавская ;  км: 0+650 \ Ремонт покрытия на съездах</v>
          </cell>
          <cell r="H129">
            <v>36982</v>
          </cell>
          <cell r="I129">
            <v>37165</v>
          </cell>
          <cell r="J129">
            <v>37072</v>
          </cell>
        </row>
        <row r="130">
          <cell r="A130">
            <v>128</v>
          </cell>
          <cell r="C130" t="str">
            <v>Красноармейский</v>
          </cell>
          <cell r="D130" t="str">
            <v>Трудобеликовский - Полтавская - Гривенская ;  км: 9+900</v>
          </cell>
          <cell r="F130" t="str">
            <v>Ремонт покрытия на съездах</v>
          </cell>
          <cell r="G130" t="str">
            <v>Район: Красноармейский \ Трудобеликовский - Полтавская - Гривенская ;  км: 9+900 \ Ремонт покрытия на съездах</v>
          </cell>
          <cell r="H130">
            <v>36982</v>
          </cell>
          <cell r="I130">
            <v>37165</v>
          </cell>
          <cell r="J130">
            <v>37072</v>
          </cell>
        </row>
        <row r="131">
          <cell r="A131">
            <v>129</v>
          </cell>
          <cell r="C131" t="str">
            <v>Красноармейский</v>
          </cell>
          <cell r="D131" t="str">
            <v>Темрюк - Краснодар - Кропоткин ;  км: 64+700-120+000</v>
          </cell>
          <cell r="F131" t="str">
            <v>Устройство съездов с твердым покрытием</v>
          </cell>
          <cell r="G131" t="str">
            <v>Район: Красноармейский \ Темрюк - Краснодар - Кропоткин ;  км: 64+700-120+000 \ Устройство съездов с твердым покрытием</v>
          </cell>
          <cell r="H131">
            <v>36982</v>
          </cell>
          <cell r="I131">
            <v>37165</v>
          </cell>
          <cell r="J131">
            <v>37072</v>
          </cell>
        </row>
        <row r="132">
          <cell r="A132">
            <v>130</v>
          </cell>
          <cell r="C132" t="str">
            <v>Красноармейский</v>
          </cell>
          <cell r="D132" t="str">
            <v>Тимашевск - Славянск-на-Кубани - Крымск ;  км: 38+100-87+506</v>
          </cell>
          <cell r="F132" t="str">
            <v>Устройство съездов с твердым покрытием</v>
          </cell>
          <cell r="G132" t="str">
            <v>Район: Красноармейский \ Тимашевск - Славянск-на-Кубани - Крымск ;  км: 38+100-87+506 \ Устройство съездов с твердым покрытием</v>
          </cell>
          <cell r="H132">
            <v>36982</v>
          </cell>
          <cell r="I132">
            <v>37165</v>
          </cell>
          <cell r="J132">
            <v>37072</v>
          </cell>
        </row>
        <row r="133">
          <cell r="A133">
            <v>131</v>
          </cell>
          <cell r="C133" t="str">
            <v>Красноармейский</v>
          </cell>
          <cell r="D133" t="str">
            <v>Тимашевск - Славянск-на-Кубани - Крымск ;  км: 68+500</v>
          </cell>
          <cell r="F133" t="str">
            <v>Ремонт остановочных площадок</v>
          </cell>
          <cell r="G133" t="str">
            <v>Район: Красноармейский \ Тимашевск - Славянск-на-Кубани - Крымск ;  км: 68+500 \ Ремонт остановочных площадок</v>
          </cell>
          <cell r="H133">
            <v>36982</v>
          </cell>
          <cell r="I133">
            <v>37165</v>
          </cell>
          <cell r="J133">
            <v>37072</v>
          </cell>
        </row>
        <row r="134">
          <cell r="A134">
            <v>132</v>
          </cell>
          <cell r="C134" t="str">
            <v>Красноармейский</v>
          </cell>
          <cell r="D134" t="str">
            <v>Новомышастовская - Федоровский гидроузел ;  км: 0+100</v>
          </cell>
          <cell r="F134" t="str">
            <v>Ремонт остановочных площадок</v>
          </cell>
          <cell r="G134" t="str">
            <v>Район: Красноармейский \ Новомышастовская - Федоровский гидроузел ;  км: 0+100 \ Ремонт остановочных площадок</v>
          </cell>
          <cell r="H134">
            <v>36982</v>
          </cell>
          <cell r="I134">
            <v>37165</v>
          </cell>
          <cell r="J134">
            <v>37072</v>
          </cell>
        </row>
        <row r="135">
          <cell r="A135">
            <v>133</v>
          </cell>
          <cell r="C135" t="str">
            <v>Красноармейский</v>
          </cell>
          <cell r="D135" t="str">
            <v>Темрюк - Краснодар - Кропоткин ;  км: 88+500-89+500</v>
          </cell>
          <cell r="F135" t="str">
            <v>Ремонт тротуаров и пешеходных дорожек</v>
          </cell>
          <cell r="G135" t="str">
            <v>Район: Красноармейский \ Темрюк - Краснодар - Кропоткин ;  км: 88+500-89+500 \ Ремонт тротуаров и пешеходных дорожек</v>
          </cell>
          <cell r="H135">
            <v>36982</v>
          </cell>
          <cell r="I135">
            <v>37165</v>
          </cell>
          <cell r="J135">
            <v>37072</v>
          </cell>
        </row>
        <row r="136">
          <cell r="A136">
            <v>134</v>
          </cell>
          <cell r="C136" t="str">
            <v>Красноармейский</v>
          </cell>
          <cell r="D136" t="str">
            <v>Тимашевск - Славянск-на-Кубани - Крымск ;  км: 50+200-50+600</v>
          </cell>
          <cell r="F136" t="str">
            <v>Ремонт тротуаров и пешеходных дорожек</v>
          </cell>
          <cell r="G136" t="str">
            <v>Район: Красноармейский \ Тимашевск - Славянск-на-Кубани - Крымск ;  км: 50+200-50+600 \ Ремонт тротуаров и пешеходных дорожек</v>
          </cell>
          <cell r="H136">
            <v>36982</v>
          </cell>
          <cell r="I136">
            <v>37165</v>
          </cell>
          <cell r="J136">
            <v>37072</v>
          </cell>
        </row>
        <row r="137">
          <cell r="A137">
            <v>135</v>
          </cell>
          <cell r="C137" t="str">
            <v>Крыловский</v>
          </cell>
          <cell r="D137" t="str">
            <v>Темп - Решитиловский ;  км: 0+000-25+300</v>
          </cell>
          <cell r="F137" t="str">
            <v>Поверхностная обработка (II вариант)</v>
          </cell>
          <cell r="G137" t="str">
            <v>Район: Крыловский \ Темп - Решитиловский ;  км: 0+000-25+300 \ Поверхностная обработка (II вариант)</v>
          </cell>
          <cell r="H137">
            <v>36982</v>
          </cell>
          <cell r="I137">
            <v>37165</v>
          </cell>
          <cell r="J137">
            <v>37072</v>
          </cell>
        </row>
        <row r="138">
          <cell r="A138">
            <v>136</v>
          </cell>
          <cell r="C138" t="str">
            <v>Крыловский</v>
          </cell>
          <cell r="D138" t="str">
            <v>Крыловская - Новопашковское - Тверской ;  км: 3+000-6+400 ; 23+500-26+900</v>
          </cell>
          <cell r="F138" t="str">
            <v>Поверхностная обработка (II вариант)</v>
          </cell>
          <cell r="G138" t="str">
            <v>Район: Крыловский \ Крыловская - Новопашковское - Тверской ;  км: 3+000-6+400 ; 23+500-26+900 \ Поверхностная обработка (II вариант)</v>
          </cell>
          <cell r="H138">
            <v>36982</v>
          </cell>
          <cell r="I138">
            <v>37165</v>
          </cell>
          <cell r="J138">
            <v>37072</v>
          </cell>
        </row>
        <row r="139">
          <cell r="A139">
            <v>137</v>
          </cell>
          <cell r="C139" t="str">
            <v>Крымский</v>
          </cell>
          <cell r="D139" t="str">
            <v>Тимашевск-Славянск-Крымск км 109+800-112+250,112+800-114+000</v>
          </cell>
          <cell r="F139" t="str">
            <v>Устройство ограждения</v>
          </cell>
          <cell r="G139" t="str">
            <v>Район: Крымский \ Тимашевск-Славянск-Крымск км 109+800-112+250,112+800-114+000 \ Устройство ограждения</v>
          </cell>
          <cell r="H139">
            <v>36982</v>
          </cell>
          <cell r="I139">
            <v>37165</v>
          </cell>
          <cell r="J139">
            <v>37072</v>
          </cell>
        </row>
        <row r="140">
          <cell r="A140">
            <v>138</v>
          </cell>
          <cell r="C140" t="str">
            <v>Крымский</v>
          </cell>
          <cell r="D140" t="str">
            <v>Андреева Гора-Варениковская-Анапа км 9+500-10+575</v>
          </cell>
          <cell r="F140" t="str">
            <v>Устройство ограждения</v>
          </cell>
          <cell r="G140" t="str">
            <v>Район: Крымский \ Андреева Гора-Варениковская-Анапа км 9+500-10+575 \ Устройство ограждения</v>
          </cell>
          <cell r="H140">
            <v>36982</v>
          </cell>
          <cell r="I140">
            <v>37165</v>
          </cell>
          <cell r="J140">
            <v>37072</v>
          </cell>
        </row>
        <row r="141">
          <cell r="A141">
            <v>139</v>
          </cell>
          <cell r="C141" t="str">
            <v>Крымский</v>
          </cell>
          <cell r="D141" t="str">
            <v>Подъезд к х.Адагум, км 0+000 - км 3+490</v>
          </cell>
          <cell r="F141" t="str">
            <v>Поверхностная обработка (II вариант)</v>
          </cell>
          <cell r="G141" t="str">
            <v>Район: Крымский \ Подъезд к х.Адагум, км 0+000 - км 3+490 \ Поверхностная обработка (II вариант)</v>
          </cell>
          <cell r="H141">
            <v>36982</v>
          </cell>
          <cell r="I141">
            <v>37165</v>
          </cell>
          <cell r="J141">
            <v>37072</v>
          </cell>
        </row>
        <row r="142">
          <cell r="A142">
            <v>140</v>
          </cell>
          <cell r="C142" t="str">
            <v>Крымский</v>
          </cell>
          <cell r="D142" t="str">
            <v>Подъезд к Богогоевскому карьеру, км 0+000 - км 5+220</v>
          </cell>
          <cell r="F142" t="str">
            <v>Поверхностная обработка (II вариант)</v>
          </cell>
          <cell r="G142" t="str">
            <v>Район: Крымский \ Подъезд к Богогоевскому карьеру, км 0+000 - км 5+220 \ Поверхностная обработка (II вариант)</v>
          </cell>
          <cell r="H142">
            <v>36982</v>
          </cell>
          <cell r="I142">
            <v>37165</v>
          </cell>
          <cell r="J142">
            <v>37072</v>
          </cell>
        </row>
        <row r="143">
          <cell r="A143">
            <v>141</v>
          </cell>
          <cell r="C143" t="str">
            <v>Крымский</v>
          </cell>
          <cell r="D143" t="str">
            <v>Крымск - Аккерменка ;  км: 18+300-24+000</v>
          </cell>
          <cell r="F143" t="str">
            <v>Капитальный ремонт с усилением дорожной одежды</v>
          </cell>
          <cell r="G143" t="str">
            <v>Район: Крымский \ Крымск - Аккерменка ;  км: 18+300-24+000 \ Капитальный ремонт с усилением дорожной одежды</v>
          </cell>
          <cell r="H143">
            <v>36982</v>
          </cell>
          <cell r="I143">
            <v>37165</v>
          </cell>
          <cell r="J143">
            <v>37072</v>
          </cell>
        </row>
        <row r="144">
          <cell r="A144">
            <v>142</v>
          </cell>
          <cell r="C144" t="str">
            <v>Курганинский</v>
          </cell>
          <cell r="D144" t="str">
            <v>Усть-Лабинск - Лабинск - Упорная ;  км: 85+000-93+300</v>
          </cell>
          <cell r="F144" t="str">
            <v>Поверхностная обработка (II вариант)</v>
          </cell>
          <cell r="G144" t="str">
            <v>Район: Курганинский \ Усть-Лабинск - Лабинск - Упорная ;  км: 85+000-93+300 \ Поверхностная обработка (II вариант)</v>
          </cell>
          <cell r="H144">
            <v>36982</v>
          </cell>
          <cell r="I144">
            <v>37165</v>
          </cell>
          <cell r="J144">
            <v>37072</v>
          </cell>
        </row>
        <row r="145">
          <cell r="A145">
            <v>143</v>
          </cell>
          <cell r="C145" t="str">
            <v>Курганинский</v>
          </cell>
          <cell r="D145" t="str">
            <v>Усть-Лабинск -Лабинск-Упорная ;  км: 60+000-63+500</v>
          </cell>
          <cell r="F145" t="str">
            <v>Поверхностная обработка (II вариант)</v>
          </cell>
          <cell r="G145" t="str">
            <v>Район: Курганинский \ Усть-Лабинск -Лабинск-Упорная ;  км: 60+000-63+500 \ Поверхностная обработка (II вариант)</v>
          </cell>
          <cell r="H145">
            <v>36982</v>
          </cell>
          <cell r="I145">
            <v>37165</v>
          </cell>
          <cell r="J145">
            <v>37072</v>
          </cell>
        </row>
        <row r="146">
          <cell r="A146">
            <v>144</v>
          </cell>
          <cell r="C146" t="str">
            <v>Курганинский</v>
          </cell>
          <cell r="D146" t="str">
            <v>Михайловская-Южный ;  км: 0+000-2+200</v>
          </cell>
          <cell r="F146" t="str">
            <v>Поверхностная обработка (II вариант)</v>
          </cell>
          <cell r="G146" t="str">
            <v>Район: Курганинский \ Михайловская-Южный ;  км: 0+000-2+200 \ Поверхностная обработка (II вариант)</v>
          </cell>
          <cell r="H146">
            <v>36982</v>
          </cell>
          <cell r="I146">
            <v>37165</v>
          </cell>
          <cell r="J146">
            <v>37072</v>
          </cell>
        </row>
        <row r="147">
          <cell r="A147">
            <v>145</v>
          </cell>
          <cell r="C147" t="str">
            <v>Курганинский</v>
          </cell>
          <cell r="D147" t="str">
            <v>Усть-Лабинск - Лабинск - Упорная ;  км: 93+300-100+300 (на участке 93+300-96+300)</v>
          </cell>
          <cell r="F147" t="str">
            <v>Облегченный ремонт - III вариант</v>
          </cell>
          <cell r="G147" t="str">
            <v>Район: Курганинский \ Усть-Лабинск - Лабинск - Упорная ;  км: 93+300-100+300 (на участке 93+300-96+300) \ Облегченный ремонт - III вариант</v>
          </cell>
          <cell r="H147">
            <v>36982</v>
          </cell>
          <cell r="I147">
            <v>37165</v>
          </cell>
          <cell r="J147">
            <v>37072</v>
          </cell>
        </row>
        <row r="148">
          <cell r="A148">
            <v>146</v>
          </cell>
          <cell r="C148" t="str">
            <v>Курганинский</v>
          </cell>
          <cell r="D148" t="str">
            <v>Усть-Лабинск - Лабинск - Упорная ;  км: 100+300-101+940</v>
          </cell>
          <cell r="F148" t="str">
            <v>Уширение земполотна и проезжей части (комплекс)</v>
          </cell>
          <cell r="G148" t="str">
            <v>Район: Курганинский \ Усть-Лабинск - Лабинск - Упорная ;  км: 100+300-101+940 \ Уширение земполотна и проезжей части (комплекс)</v>
          </cell>
          <cell r="H148">
            <v>36982</v>
          </cell>
          <cell r="I148">
            <v>37165</v>
          </cell>
          <cell r="J148">
            <v>37072</v>
          </cell>
        </row>
        <row r="149">
          <cell r="A149">
            <v>147</v>
          </cell>
          <cell r="C149" t="str">
            <v>Курганинский</v>
          </cell>
          <cell r="D149" t="str">
            <v>Родниковская - Новоалексеевская ;  км: 0+200 ; 2+457</v>
          </cell>
          <cell r="F149" t="str">
            <v>Ремонт водопропускных труб</v>
          </cell>
          <cell r="G149" t="str">
            <v>Район: Курганинский \ Родниковская - Новоалексеевская ;  км: 0+200 ; 2+457 \ Ремонт водопропускных труб</v>
          </cell>
          <cell r="H149">
            <v>36982</v>
          </cell>
          <cell r="I149">
            <v>37165</v>
          </cell>
          <cell r="J149">
            <v>37072</v>
          </cell>
        </row>
        <row r="150">
          <cell r="A150">
            <v>148</v>
          </cell>
          <cell r="C150" t="str">
            <v>Курганинский</v>
          </cell>
          <cell r="D150" t="str">
            <v>Михайловская - Южный ;  км: 0+020</v>
          </cell>
          <cell r="F150" t="str">
            <v>Ремонт водопропускных труб</v>
          </cell>
          <cell r="G150" t="str">
            <v>Район: Курганинский \ Михайловская - Южный ;  км: 0+020 \ Ремонт водопропускных труб</v>
          </cell>
          <cell r="H150">
            <v>36982</v>
          </cell>
          <cell r="I150">
            <v>37165</v>
          </cell>
          <cell r="J150">
            <v>37072</v>
          </cell>
        </row>
        <row r="151">
          <cell r="A151">
            <v>149</v>
          </cell>
          <cell r="C151" t="str">
            <v>Курганинский</v>
          </cell>
          <cell r="D151" t="str">
            <v>Армавир - Курганинск ;  км: 31+950</v>
          </cell>
          <cell r="F151" t="str">
            <v>Ремонт водопропускных труб</v>
          </cell>
          <cell r="G151" t="str">
            <v>Район: Курганинский \ Армавир - Курганинск ;  км: 31+950 \ Ремонт водопропускных труб</v>
          </cell>
          <cell r="H151">
            <v>36982</v>
          </cell>
          <cell r="I151">
            <v>37165</v>
          </cell>
          <cell r="J151">
            <v>37072</v>
          </cell>
        </row>
        <row r="152">
          <cell r="A152">
            <v>150</v>
          </cell>
          <cell r="C152" t="str">
            <v>Курганинский</v>
          </cell>
          <cell r="D152" t="str">
            <v>Подъезд к г.Курганинск ;  км: 0+300; 1+750</v>
          </cell>
          <cell r="F152" t="str">
            <v>Ремонт водопропускных труб</v>
          </cell>
          <cell r="G152" t="str">
            <v>Район: Курганинский \ Подъезд к г.Курганинск ;  км: 0+300; 1+750 \ Ремонт водопропускных труб</v>
          </cell>
          <cell r="H152">
            <v>36982</v>
          </cell>
          <cell r="I152">
            <v>37165</v>
          </cell>
          <cell r="J152">
            <v>37072</v>
          </cell>
        </row>
        <row r="153">
          <cell r="A153">
            <v>151</v>
          </cell>
          <cell r="C153" t="str">
            <v>Кущевский</v>
          </cell>
          <cell r="D153" t="str">
            <v>Подъезд к    п.Первомайский ;  км: 6+000-7+700</v>
          </cell>
          <cell r="F153" t="str">
            <v>Поверхностная обработка (II вариант)</v>
          </cell>
          <cell r="G153" t="str">
            <v>Район: Кущевский \ Подъезд к    п.Первомайский ;  км: 6+000-7+700 \ Поверхностная обработка (II вариант)</v>
          </cell>
          <cell r="H153">
            <v>36982</v>
          </cell>
          <cell r="I153">
            <v>37165</v>
          </cell>
          <cell r="J153">
            <v>37072</v>
          </cell>
        </row>
        <row r="154">
          <cell r="A154">
            <v>152</v>
          </cell>
          <cell r="C154" t="str">
            <v>Кущевский</v>
          </cell>
          <cell r="D154" t="str">
            <v>Красное - Средние Чубурки ;  км: 0+000-6+000 ; 17+000-20+900</v>
          </cell>
          <cell r="F154" t="str">
            <v>Поверхностная обработка (II вариант)</v>
          </cell>
          <cell r="G154" t="str">
            <v>Район: Кущевский \ Красное - Средние Чубурки ;  км: 0+000-6+000 ; 17+000-20+900 \ Поверхностная обработка (II вариант)</v>
          </cell>
          <cell r="H154">
            <v>36982</v>
          </cell>
          <cell r="I154">
            <v>37165</v>
          </cell>
          <cell r="J154">
            <v>37072</v>
          </cell>
        </row>
        <row r="155">
          <cell r="A155">
            <v>153</v>
          </cell>
          <cell r="C155" t="str">
            <v>Кущевский</v>
          </cell>
          <cell r="D155" t="str">
            <v>Подъезд к  п.Комсомольский ;  км: 0+000-14+700</v>
          </cell>
          <cell r="F155" t="str">
            <v>Поверхностная обработка (II вариант)</v>
          </cell>
          <cell r="G155" t="str">
            <v>Район: Кущевский \ Подъезд к  п.Комсомольский ;  км: 0+000-14+700 \ Поверхностная обработка (II вариант)</v>
          </cell>
          <cell r="H155">
            <v>36982</v>
          </cell>
          <cell r="I155">
            <v>37165</v>
          </cell>
          <cell r="J155">
            <v>37072</v>
          </cell>
        </row>
        <row r="156">
          <cell r="A156">
            <v>154</v>
          </cell>
          <cell r="C156" t="str">
            <v>Кущевский</v>
          </cell>
          <cell r="D156" t="str">
            <v>Алексеевская - Полтавченское ;  км: 3+500-5+000</v>
          </cell>
          <cell r="F156" t="str">
            <v>Поверхностная обработка (II вариант)</v>
          </cell>
          <cell r="G156" t="str">
            <v>Район: Кущевский \ Алексеевская - Полтавченское ;  км: 3+500-5+000 \ Поверхностная обработка (II вариант)</v>
          </cell>
          <cell r="H156">
            <v>36982</v>
          </cell>
          <cell r="I156">
            <v>37165</v>
          </cell>
          <cell r="J156">
            <v>37072</v>
          </cell>
        </row>
        <row r="157">
          <cell r="A157">
            <v>155</v>
          </cell>
          <cell r="C157" t="str">
            <v>Кущевский</v>
          </cell>
          <cell r="D157" t="str">
            <v>Подъезд к х.Глебовка ;  км: 0+000-15+000</v>
          </cell>
          <cell r="F157" t="str">
            <v>Поверхностная обработка (II вариант)</v>
          </cell>
          <cell r="G157" t="str">
            <v>Район: Кущевский \ Подъезд к х.Глебовка ;  км: 0+000-15+000 \ Поверхностная обработка (II вариант)</v>
          </cell>
          <cell r="H157">
            <v>36982</v>
          </cell>
          <cell r="I157">
            <v>37165</v>
          </cell>
          <cell r="J157">
            <v>37072</v>
          </cell>
        </row>
        <row r="158">
          <cell r="A158">
            <v>156</v>
          </cell>
          <cell r="C158" t="str">
            <v>Кущевский</v>
          </cell>
          <cell r="D158" t="str">
            <v>Подъезд к ХПП ;  км: 1+200-4+900</v>
          </cell>
          <cell r="F158" t="str">
            <v>Облегченный ремонт - III вариант</v>
          </cell>
          <cell r="G158" t="str">
            <v>Район: Кущевский \ Подъезд к ХПП ;  км: 1+200-4+900 \ Облегченный ремонт - III вариант</v>
          </cell>
          <cell r="H158">
            <v>36982</v>
          </cell>
          <cell r="I158">
            <v>37165</v>
          </cell>
          <cell r="J158">
            <v>37072</v>
          </cell>
        </row>
        <row r="159">
          <cell r="A159">
            <v>157</v>
          </cell>
          <cell r="C159" t="str">
            <v>Ленинградский</v>
          </cell>
          <cell r="D159" t="str">
            <v>Новоплатнировская - Ленинградская - Павловская ;  км: 3+820-11+260</v>
          </cell>
          <cell r="F159" t="str">
            <v>Поверхностная обработка (II вариант)</v>
          </cell>
          <cell r="G159" t="str">
            <v>Район: Ленинградский \ Новоплатнировская - Ленинградская - Павловская ;  км: 3+820-11+260 \ Поверхностная обработка (II вариант)</v>
          </cell>
          <cell r="H159">
            <v>36982</v>
          </cell>
          <cell r="I159">
            <v>37165</v>
          </cell>
          <cell r="J159">
            <v>37072</v>
          </cell>
        </row>
        <row r="160">
          <cell r="A160">
            <v>158</v>
          </cell>
          <cell r="C160" t="str">
            <v>Ленинградский</v>
          </cell>
          <cell r="D160" t="str">
            <v>Образцовый - Новоплатнировская - Крыловская ;  км: 0+000-10+150</v>
          </cell>
          <cell r="F160" t="str">
            <v>Поверхностная обработка (II вариант)</v>
          </cell>
          <cell r="G160" t="str">
            <v>Район: Ленинградский \ Образцовый - Новоплатнировская - Крыловская ;  км: 0+000-10+150 \ Поверхностная обработка (II вариант)</v>
          </cell>
          <cell r="H160">
            <v>36982</v>
          </cell>
          <cell r="I160">
            <v>37165</v>
          </cell>
          <cell r="J160">
            <v>37072</v>
          </cell>
        </row>
        <row r="161">
          <cell r="A161">
            <v>159</v>
          </cell>
          <cell r="C161" t="str">
            <v>Ленинградский</v>
          </cell>
          <cell r="D161" t="str">
            <v>Подъезд к х.Западный ;  км: 0+000-4+300</v>
          </cell>
          <cell r="F161" t="str">
            <v>Поверхностная обработка (II вариант)</v>
          </cell>
          <cell r="G161" t="str">
            <v>Район: Ленинградский \ Подъезд к х.Западный ;  км: 0+000-4+300 \ Поверхностная обработка (II вариант)</v>
          </cell>
          <cell r="H161">
            <v>36982</v>
          </cell>
          <cell r="I161">
            <v>37165</v>
          </cell>
          <cell r="J161">
            <v>37072</v>
          </cell>
        </row>
        <row r="162">
          <cell r="A162">
            <v>160</v>
          </cell>
          <cell r="C162" t="str">
            <v>Мостовский</v>
          </cell>
          <cell r="D162" t="str">
            <v>Ходзь - Мостовской - Соленое ;  км: 173+700-181+200</v>
          </cell>
          <cell r="F162" t="str">
            <v>Поверхностная обработка (II вариант)</v>
          </cell>
          <cell r="G162" t="str">
            <v>Район: Мостовский \ Ходзь - Мостовской - Соленое ;  км: 173+700-181+200 \ Поверхностная обработка (II вариант)</v>
          </cell>
          <cell r="H162">
            <v>36982</v>
          </cell>
          <cell r="I162">
            <v>37165</v>
          </cell>
          <cell r="J162">
            <v>37072</v>
          </cell>
        </row>
        <row r="163">
          <cell r="A163">
            <v>161</v>
          </cell>
          <cell r="C163" t="str">
            <v>Мостовский</v>
          </cell>
          <cell r="D163" t="str">
            <v>Ходзь - Мостовской - Соленое ;  км: 197+500-202+400</v>
          </cell>
          <cell r="F163" t="str">
            <v>Поверхностная обработка (II вариант)</v>
          </cell>
          <cell r="G163" t="str">
            <v>Район: Мостовский \ Ходзь - Мостовской - Соленое ;  км: 197+500-202+400 \ Поверхностная обработка (II вариант)</v>
          </cell>
          <cell r="H163">
            <v>36982</v>
          </cell>
          <cell r="I163">
            <v>37165</v>
          </cell>
          <cell r="J163">
            <v>37072</v>
          </cell>
        </row>
        <row r="164">
          <cell r="A164">
            <v>162</v>
          </cell>
          <cell r="C164" t="str">
            <v>Мостовский</v>
          </cell>
          <cell r="D164" t="str">
            <v>Ярославская - Унароково ;  км: 16+000-21+800</v>
          </cell>
          <cell r="F164" t="str">
            <v>Поверхностная обработка (II вариант)</v>
          </cell>
          <cell r="G164" t="str">
            <v>Район: Мостовский \ Ярославская - Унароково ;  км: 16+000-21+800 \ Поверхностная обработка (II вариант)</v>
          </cell>
          <cell r="H164">
            <v>36982</v>
          </cell>
          <cell r="I164">
            <v>37165</v>
          </cell>
          <cell r="J164">
            <v>37072</v>
          </cell>
        </row>
        <row r="165">
          <cell r="A165">
            <v>163</v>
          </cell>
          <cell r="C165" t="str">
            <v>Мостовский</v>
          </cell>
          <cell r="D165" t="str">
            <v>Мостовской - Хамкетинская ;  км: 17+000-21+000</v>
          </cell>
          <cell r="F165" t="str">
            <v>Облегченный ремонт - III вариант</v>
          </cell>
          <cell r="G165" t="str">
            <v>Район: Мостовский \ Мостовской - Хамкетинская ;  км: 17+000-21+000 \ Облегченный ремонт - III вариант</v>
          </cell>
          <cell r="H165">
            <v>36982</v>
          </cell>
          <cell r="I165">
            <v>37165</v>
          </cell>
          <cell r="J165">
            <v>37072</v>
          </cell>
        </row>
        <row r="166">
          <cell r="A166">
            <v>164</v>
          </cell>
          <cell r="C166" t="str">
            <v>Мостовский</v>
          </cell>
          <cell r="D166" t="str">
            <v>Ярославская - Унароково ;  км: 12+500-14+200</v>
          </cell>
          <cell r="F166" t="str">
            <v>Перевод гравийных и щебеночных дорог в а/б с пов.обр</v>
          </cell>
          <cell r="G166" t="str">
            <v>Район: Мостовский \ Ярославская - Унароково ;  км: 12+500-14+200 \ Перевод гравийных и щебеночных дорог в а/б с пов.обр</v>
          </cell>
          <cell r="H166">
            <v>36982</v>
          </cell>
          <cell r="I166">
            <v>37165</v>
          </cell>
          <cell r="J166">
            <v>37072</v>
          </cell>
        </row>
        <row r="167">
          <cell r="A167">
            <v>165</v>
          </cell>
          <cell r="C167" t="str">
            <v>Новокубанский</v>
          </cell>
          <cell r="D167" t="str">
            <v>Обход г.Новокубанск ;  км: 5+000-8+600</v>
          </cell>
          <cell r="F167" t="str">
            <v>Поверхностная обработка (II вариант)</v>
          </cell>
          <cell r="G167" t="str">
            <v>Район: Новокубанский \ Обход г.Новокубанск ;  км: 5+000-8+600 \ Поверхностная обработка (II вариант)</v>
          </cell>
          <cell r="H167">
            <v>36982</v>
          </cell>
          <cell r="I167">
            <v>37165</v>
          </cell>
          <cell r="J167">
            <v>37072</v>
          </cell>
        </row>
        <row r="168">
          <cell r="A168">
            <v>166</v>
          </cell>
          <cell r="C168" t="str">
            <v>Новокубанский</v>
          </cell>
          <cell r="D168" t="str">
            <v>Новокубанск - Ляпино - Камышеваха ;  км: 2+320-2+320</v>
          </cell>
          <cell r="F168" t="str">
            <v>Восстановление берегозащитных сооружений</v>
          </cell>
          <cell r="G168" t="str">
            <v>Район: Новокубанский \ Новокубанск - Ляпино - Камышеваха ;  км: 2+320-2+320 \ Восстановление берегозащитных сооружений</v>
          </cell>
          <cell r="H168">
            <v>36982</v>
          </cell>
          <cell r="I168">
            <v>37165</v>
          </cell>
          <cell r="J168">
            <v>37072</v>
          </cell>
        </row>
        <row r="169">
          <cell r="A169">
            <v>167</v>
          </cell>
          <cell r="C169" t="str">
            <v>Новопокровский</v>
          </cell>
          <cell r="D169" t="str">
            <v>Сальск - Тихорецк ;  км: 35+194-55+088</v>
          </cell>
          <cell r="F169" t="str">
            <v>Поверхностная обработка (II вариант)</v>
          </cell>
          <cell r="G169" t="str">
            <v>Район: Новопокровский \ Сальск - Тихорецк ;  км: 35+194-55+088 \ Поверхностная обработка (II вариант)</v>
          </cell>
          <cell r="H169">
            <v>36982</v>
          </cell>
          <cell r="I169">
            <v>37165</v>
          </cell>
          <cell r="J169">
            <v>37072</v>
          </cell>
        </row>
        <row r="170">
          <cell r="A170">
            <v>168</v>
          </cell>
          <cell r="C170" t="str">
            <v>Новопокровский</v>
          </cell>
          <cell r="D170" t="str">
            <v>Кавказская - Новопокровская ;  км: 57+260-63+260</v>
          </cell>
          <cell r="F170" t="str">
            <v>Поверхностная обработка (II вариант)</v>
          </cell>
          <cell r="G170" t="str">
            <v>Район: Новопокровский \ Кавказская - Новопокровская ;  км: 57+260-63+260 \ Поверхностная обработка (II вариант)</v>
          </cell>
          <cell r="H170">
            <v>36982</v>
          </cell>
          <cell r="I170">
            <v>37165</v>
          </cell>
          <cell r="J170">
            <v>37072</v>
          </cell>
        </row>
        <row r="171">
          <cell r="A171">
            <v>169</v>
          </cell>
          <cell r="C171" t="str">
            <v>Новопокровский</v>
          </cell>
          <cell r="D171" t="str">
            <v>Новопокровская-Плоская ;  км: 36+300-37+800</v>
          </cell>
          <cell r="F171" t="str">
            <v>Облегченный ремонт - III вариант</v>
          </cell>
          <cell r="G171" t="str">
            <v>Район: Новопокровский \ Новопокровская-Плоская ;  км: 36+300-37+800 \ Облегченный ремонт - III вариант</v>
          </cell>
          <cell r="H171">
            <v>36982</v>
          </cell>
          <cell r="I171">
            <v>37165</v>
          </cell>
          <cell r="J171">
            <v>37072</v>
          </cell>
        </row>
        <row r="172">
          <cell r="A172">
            <v>170</v>
          </cell>
          <cell r="C172" t="str">
            <v>Отрадненский</v>
          </cell>
          <cell r="D172" t="str">
            <v>Отрадная - Спокойная ;  км: 8+500-13+200</v>
          </cell>
          <cell r="F172" t="str">
            <v>Поверхностная обработка (II вариант)</v>
          </cell>
          <cell r="G172" t="str">
            <v>Район: Отрадненский \ Отрадная - Спокойная ;  км: 8+500-13+200 \ Поверхностная обработка (II вариант)</v>
          </cell>
          <cell r="H172">
            <v>36982</v>
          </cell>
          <cell r="I172">
            <v>37165</v>
          </cell>
          <cell r="J172">
            <v>37072</v>
          </cell>
        </row>
        <row r="173">
          <cell r="A173">
            <v>171</v>
          </cell>
          <cell r="C173" t="str">
            <v>Отрадненский</v>
          </cell>
          <cell r="D173" t="str">
            <v>Отрадная - Муравьи ;  км: 1+800-4+500 ; 9+000-15+800</v>
          </cell>
          <cell r="F173" t="str">
            <v>Поверхностная обработка (II вариант)</v>
          </cell>
          <cell r="G173" t="str">
            <v>Район: Отрадненский \ Отрадная - Муравьи ;  км: 1+800-4+500 ; 9+000-15+800 \ Поверхностная обработка (II вариант)</v>
          </cell>
          <cell r="H173">
            <v>36982</v>
          </cell>
          <cell r="I173">
            <v>37165</v>
          </cell>
          <cell r="J173">
            <v>37072</v>
          </cell>
        </row>
        <row r="174">
          <cell r="A174">
            <v>172</v>
          </cell>
          <cell r="C174" t="str">
            <v>Отрадненский</v>
          </cell>
          <cell r="D174" t="str">
            <v>Отрадная - Трактовый ;  км: 4+500-15+000</v>
          </cell>
          <cell r="F174" t="str">
            <v>Поверхностная обработка (II вариант)</v>
          </cell>
          <cell r="G174" t="str">
            <v>Район: Отрадненский \ Отрадная - Трактовый ;  км: 4+500-15+000 \ Поверхностная обработка (II вариант)</v>
          </cell>
          <cell r="H174">
            <v>36982</v>
          </cell>
          <cell r="I174">
            <v>37165</v>
          </cell>
          <cell r="J174">
            <v>37072</v>
          </cell>
        </row>
        <row r="175">
          <cell r="A175">
            <v>173</v>
          </cell>
          <cell r="C175" t="str">
            <v>Отрадненский</v>
          </cell>
          <cell r="D175" t="str">
            <v>Подъезд к племзаводу "Урупский" ;  км: 0+000-2+100</v>
          </cell>
          <cell r="F175" t="str">
            <v>Поверхностная обработка (II вариант)</v>
          </cell>
          <cell r="G175" t="str">
            <v>Район: Отрадненский \ Подъезд к племзаводу "Урупский" ;  км: 0+000-2+100 \ Поверхностная обработка (II вариант)</v>
          </cell>
          <cell r="H175">
            <v>36982</v>
          </cell>
          <cell r="I175">
            <v>37165</v>
          </cell>
          <cell r="J175">
            <v>37072</v>
          </cell>
        </row>
        <row r="176">
          <cell r="A176">
            <v>174</v>
          </cell>
          <cell r="C176" t="str">
            <v>Отрадненский</v>
          </cell>
          <cell r="D176" t="str">
            <v>Обход ст.Отрадная ;  км: 0+000-2+100</v>
          </cell>
          <cell r="F176" t="str">
            <v>Поверхностная обработка (II вариант)</v>
          </cell>
          <cell r="G176" t="str">
            <v>Район: Отрадненский \ Обход ст.Отрадная ;  км: 0+000-2+100 \ Поверхностная обработка (II вариант)</v>
          </cell>
          <cell r="H176">
            <v>36982</v>
          </cell>
          <cell r="I176">
            <v>37165</v>
          </cell>
          <cell r="J176">
            <v>37072</v>
          </cell>
        </row>
        <row r="177">
          <cell r="A177">
            <v>175</v>
          </cell>
          <cell r="C177" t="str">
            <v>Отрадненский</v>
          </cell>
          <cell r="D177" t="str">
            <v>Попутная - Рудь ;  км: 15+000-18+800</v>
          </cell>
          <cell r="F177" t="str">
            <v>Поверхностная обработка (II вариант)</v>
          </cell>
          <cell r="G177" t="str">
            <v>Район: Отрадненский \ Попутная - Рудь ;  км: 15+000-18+800 \ Поверхностная обработка (II вариант)</v>
          </cell>
          <cell r="H177">
            <v>36982</v>
          </cell>
          <cell r="I177">
            <v>37165</v>
          </cell>
          <cell r="J177">
            <v>37072</v>
          </cell>
        </row>
        <row r="178">
          <cell r="A178">
            <v>176</v>
          </cell>
          <cell r="C178" t="str">
            <v>Отрадненский</v>
          </cell>
          <cell r="D178" t="str">
            <v>Передовая - х.Ильич ;  км: 6+600-10+600 (на участке 6+600-9+100)</v>
          </cell>
          <cell r="F178" t="str">
            <v>Перевод гравийных и щебеночных дорог в а/б с пов.обр</v>
          </cell>
          <cell r="G178" t="str">
            <v>Район: Отрадненский \ Передовая - х.Ильич ;  км: 6+600-10+600 (на участке 6+600-9+100) \ Перевод гравийных и щебеночных дорог в а/б с пов.обр</v>
          </cell>
          <cell r="H178">
            <v>36982</v>
          </cell>
          <cell r="I178">
            <v>37165</v>
          </cell>
          <cell r="J178">
            <v>37072</v>
          </cell>
        </row>
        <row r="179">
          <cell r="A179">
            <v>177</v>
          </cell>
          <cell r="C179" t="str">
            <v>Павловский</v>
          </cell>
          <cell r="D179" t="str">
            <v>Подъезд к х.Пушкин ;  км: 0+000-9+600</v>
          </cell>
          <cell r="F179" t="str">
            <v>Поверхностная обработка (II вариант)</v>
          </cell>
          <cell r="G179" t="str">
            <v>Район: Павловский \ Подъезд к х.Пушкин ;  км: 0+000-9+600 \ Поверхностная обработка (II вариант)</v>
          </cell>
          <cell r="H179">
            <v>36982</v>
          </cell>
          <cell r="I179">
            <v>37165</v>
          </cell>
          <cell r="J179">
            <v>37072</v>
          </cell>
        </row>
        <row r="180">
          <cell r="A180">
            <v>178</v>
          </cell>
          <cell r="C180" t="str">
            <v>Павловский</v>
          </cell>
          <cell r="D180" t="str">
            <v>Центр - Пляж ;  км: 0+000-4+290</v>
          </cell>
          <cell r="F180" t="str">
            <v>Облегченный ремонт - III вариант</v>
          </cell>
          <cell r="G180" t="str">
            <v>Район: Павловский \ Центр - Пляж ;  км: 0+000-4+290 \ Облегченный ремонт - III вариант</v>
          </cell>
          <cell r="H180">
            <v>36982</v>
          </cell>
          <cell r="I180">
            <v>37165</v>
          </cell>
          <cell r="J180">
            <v>37072</v>
          </cell>
        </row>
        <row r="181">
          <cell r="A181">
            <v>179</v>
          </cell>
          <cell r="C181" t="str">
            <v>Павловский</v>
          </cell>
          <cell r="D181" t="str">
            <v>Подъезд к ст.Атаманская ;  км: 0+000-3+000</v>
          </cell>
          <cell r="F181" t="str">
            <v>Облегченный ремонт - III вариант</v>
          </cell>
          <cell r="G181" t="str">
            <v>Район: Павловский \ Подъезд к ст.Атаманская ;  км: 0+000-3+000 \ Облегченный ремонт - III вариант</v>
          </cell>
          <cell r="H181">
            <v>36982</v>
          </cell>
          <cell r="I181">
            <v>37165</v>
          </cell>
          <cell r="J181">
            <v>37072</v>
          </cell>
        </row>
        <row r="182">
          <cell r="A182">
            <v>180</v>
          </cell>
          <cell r="C182" t="str">
            <v>Павловский</v>
          </cell>
          <cell r="D182" t="str">
            <v>Северный - Новолеушковская ;  км: 21+700-27+800</v>
          </cell>
          <cell r="F182" t="str">
            <v>Облегченный ремонт - III вариант</v>
          </cell>
          <cell r="G182" t="str">
            <v>Район: Павловский \ Северный - Новолеушковская ;  км: 21+700-27+800 \ Облегченный ремонт - III вариант</v>
          </cell>
          <cell r="H182">
            <v>36982</v>
          </cell>
          <cell r="I182">
            <v>37165</v>
          </cell>
          <cell r="J182">
            <v>37072</v>
          </cell>
        </row>
        <row r="183">
          <cell r="A183">
            <v>181</v>
          </cell>
          <cell r="C183" t="str">
            <v>Приморско-Ахтарский</v>
          </cell>
          <cell r="D183" t="str">
            <v>Ольгинская - Степная ;  км: 0+000-24+226</v>
          </cell>
          <cell r="F183" t="str">
            <v>Поверхностная обработка (II вариант)</v>
          </cell>
          <cell r="G183" t="str">
            <v>Район: Приморско-Ахтарский \ Ольгинская - Степная ;  км: 0+000-24+226 \ Поверхностная обработка (II вариант)</v>
          </cell>
          <cell r="H183">
            <v>36982</v>
          </cell>
          <cell r="I183">
            <v>37165</v>
          </cell>
          <cell r="J183">
            <v>37072</v>
          </cell>
        </row>
        <row r="184">
          <cell r="A184">
            <v>182</v>
          </cell>
          <cell r="C184" t="str">
            <v>Приморско-Ахтарский</v>
          </cell>
          <cell r="D184" t="str">
            <v>Тимашевск - Приморско-Ахтарск ;  км: 45+500-54+500</v>
          </cell>
          <cell r="F184" t="str">
            <v>Поверхностная обработка (II вариант)</v>
          </cell>
          <cell r="G184" t="str">
            <v>Район: Приморско-Ахтарский \ Тимашевск - Приморско-Ахтарск ;  км: 45+500-54+500 \ Поверхностная обработка (II вариант)</v>
          </cell>
          <cell r="H184">
            <v>36982</v>
          </cell>
          <cell r="I184">
            <v>37165</v>
          </cell>
          <cell r="J184">
            <v>37072</v>
          </cell>
        </row>
        <row r="185">
          <cell r="A185">
            <v>183</v>
          </cell>
          <cell r="C185" t="str">
            <v>Приморско-Ахтарский</v>
          </cell>
          <cell r="D185" t="str">
            <v>Подъезд к х.Новонекрасовский км 0+000-1+500</v>
          </cell>
          <cell r="F185" t="str">
            <v>Комплексные работы</v>
          </cell>
          <cell r="G185" t="str">
            <v>Район: Приморско-Ахтарский \ Подъезд к х.Новонекрасовский км 0+000-1+500 \ Комплексные работы</v>
          </cell>
          <cell r="H185">
            <v>36982</v>
          </cell>
          <cell r="I185">
            <v>37165</v>
          </cell>
          <cell r="J185">
            <v>37072</v>
          </cell>
        </row>
        <row r="186">
          <cell r="A186">
            <v>184</v>
          </cell>
          <cell r="C186" t="str">
            <v>Северский</v>
          </cell>
          <cell r="D186" t="str">
            <v>Стефановский - Новоивановская - Дербентская ;  км: 10+000-16+750 ; 17+350-19+800</v>
          </cell>
          <cell r="F186" t="str">
            <v>Поверхностная обработка (II вариант)</v>
          </cell>
          <cell r="G186" t="str">
            <v>Район: Северский \ Стефановский - Новоивановская - Дербентская ;  км: 10+000-16+750 ; 17+350-19+800 \ Поверхностная обработка (II вариант)</v>
          </cell>
          <cell r="H186">
            <v>36982</v>
          </cell>
          <cell r="I186">
            <v>37165</v>
          </cell>
          <cell r="J186">
            <v>37072</v>
          </cell>
        </row>
        <row r="187">
          <cell r="A187">
            <v>185</v>
          </cell>
          <cell r="C187" t="str">
            <v>Северский</v>
          </cell>
          <cell r="D187" t="str">
            <v>Афипский - Коваленко ;  км: 0+000-8+600</v>
          </cell>
          <cell r="F187" t="str">
            <v>Поверхностная обработка (II вариант)</v>
          </cell>
          <cell r="G187" t="str">
            <v>Район: Северский \ Афипский - Коваленко ;  км: 0+000-8+600 \ Поверхностная обработка (II вариант)</v>
          </cell>
          <cell r="H187">
            <v>36982</v>
          </cell>
          <cell r="I187">
            <v>37165</v>
          </cell>
          <cell r="J187">
            <v>37072</v>
          </cell>
        </row>
        <row r="188">
          <cell r="A188">
            <v>186</v>
          </cell>
          <cell r="C188" t="str">
            <v>Северский</v>
          </cell>
          <cell r="D188" t="str">
            <v>Афипский - Новодмитриевская - Горячий Ключ ;  км: 0+000-9+300</v>
          </cell>
          <cell r="F188" t="str">
            <v>Поверхностная обработка (II вариант)</v>
          </cell>
          <cell r="G188" t="str">
            <v>Район: Северский \ Афипский - Новодмитриевская - Горячий Ключ ;  км: 0+000-9+300 \ Поверхностная обработка (II вариант)</v>
          </cell>
          <cell r="H188">
            <v>36982</v>
          </cell>
          <cell r="I188">
            <v>37165</v>
          </cell>
          <cell r="J188">
            <v>37072</v>
          </cell>
        </row>
        <row r="189">
          <cell r="A189">
            <v>187</v>
          </cell>
          <cell r="C189" t="str">
            <v>Славянский</v>
          </cell>
          <cell r="D189" t="str">
            <v>Баранниковский - Семисводный - Анастасиевская ;  км: 0+000-8+750 ; 11+750-15+900</v>
          </cell>
          <cell r="F189" t="str">
            <v>Поверхностная обработка (II вариант)</v>
          </cell>
          <cell r="G189" t="str">
            <v>Район: Славянский \ Баранниковский - Семисводный - Анастасиевская ;  км: 0+000-8+750 ; 11+750-15+900 \ Поверхностная обработка (II вариант)</v>
          </cell>
          <cell r="H189">
            <v>36982</v>
          </cell>
          <cell r="I189">
            <v>37165</v>
          </cell>
          <cell r="J189">
            <v>37072</v>
          </cell>
        </row>
        <row r="190">
          <cell r="A190">
            <v>188</v>
          </cell>
          <cell r="C190" t="str">
            <v>Славянский</v>
          </cell>
          <cell r="D190" t="str">
            <v>Петровская - Черноерковская - Ачуево ;  км: 0+000-9+000</v>
          </cell>
          <cell r="F190" t="str">
            <v>Поверхностная обработка (II вариант)</v>
          </cell>
          <cell r="G190" t="str">
            <v>Район: Славянский \ Петровская - Черноерковская - Ачуево ;  км: 0+000-9+000 \ Поверхностная обработка (II вариант)</v>
          </cell>
          <cell r="H190">
            <v>36982</v>
          </cell>
          <cell r="I190">
            <v>37165</v>
          </cell>
          <cell r="J190">
            <v>37072</v>
          </cell>
        </row>
        <row r="191">
          <cell r="A191">
            <v>189</v>
          </cell>
          <cell r="C191" t="str">
            <v>Славянский</v>
          </cell>
          <cell r="D191" t="str">
            <v>Петровская - Забойский км 19</v>
          </cell>
          <cell r="F191" t="str">
            <v>Устройство автопавильонов</v>
          </cell>
          <cell r="G191" t="str">
            <v>Район: Славянский \ Петровская - Забойский км 19 \ Устройство автопавильонов</v>
          </cell>
          <cell r="H191">
            <v>36982</v>
          </cell>
          <cell r="I191">
            <v>37165</v>
          </cell>
          <cell r="J191">
            <v>37072</v>
          </cell>
        </row>
        <row r="192">
          <cell r="A192">
            <v>190</v>
          </cell>
          <cell r="C192" t="str">
            <v>Славянский</v>
          </cell>
          <cell r="D192" t="str">
            <v>Славянск-на-Кубани - Петровская - Целинный - Ачуево ;  км: 0+000-2+000</v>
          </cell>
          <cell r="F192" t="str">
            <v>Устройство автопавильонов</v>
          </cell>
          <cell r="G192" t="str">
            <v>Район: Славянский \ Славянск-на-Кубани - Петровская - Целинный - Ачуево ;  км: 0+000-2+000 \ Устройство автопавильонов</v>
          </cell>
          <cell r="H192">
            <v>36982</v>
          </cell>
          <cell r="I192">
            <v>37165</v>
          </cell>
          <cell r="J192">
            <v>37072</v>
          </cell>
        </row>
        <row r="193">
          <cell r="A193">
            <v>191</v>
          </cell>
          <cell r="C193" t="str">
            <v>Староминский</v>
          </cell>
          <cell r="D193" t="str">
            <v>Староминская - Ленинградская - Павловская ;  км: 0+000-21+ 540</v>
          </cell>
          <cell r="F193" t="str">
            <v>Поверхностная обработка (II вариант)</v>
          </cell>
          <cell r="G193" t="str">
            <v>Район: Староминский \ Староминская - Ленинградская - Павловская ;  км: 0+000-21+ 540 \ Поверхностная обработка (II вариант)</v>
          </cell>
          <cell r="H193">
            <v>36982</v>
          </cell>
          <cell r="I193">
            <v>37165</v>
          </cell>
          <cell r="J193">
            <v>37072</v>
          </cell>
        </row>
        <row r="194">
          <cell r="A194">
            <v>192</v>
          </cell>
          <cell r="C194" t="str">
            <v>Староминский</v>
          </cell>
          <cell r="D194" t="str">
            <v>Подъезд к а/д Азов-Александровская-Староминская км 0+000-2+900</v>
          </cell>
          <cell r="F194" t="str">
            <v>Устройство тротуаров и пешеходных дорожек</v>
          </cell>
          <cell r="G194" t="str">
            <v>Район: Староминский \ Подъезд к а/д Азов-Александровская-Староминская км 0+000-2+900 \ Устройство тротуаров и пешеходных дорожек</v>
          </cell>
          <cell r="H194">
            <v>36982</v>
          </cell>
          <cell r="I194">
            <v>37165</v>
          </cell>
          <cell r="J194">
            <v>37072</v>
          </cell>
        </row>
        <row r="195">
          <cell r="A195">
            <v>193</v>
          </cell>
          <cell r="C195" t="str">
            <v>Тбилисский</v>
          </cell>
          <cell r="D195" t="str">
            <v>Северин - Песчаный - Веревкин ;  км: 5+700-24+900</v>
          </cell>
          <cell r="F195" t="str">
            <v>Поверхностная обработка (II вариант)</v>
          </cell>
          <cell r="G195" t="str">
            <v>Район: Тбилисский \ Северин - Песчаный - Веревкин ;  км: 5+700-24+900 \ Поверхностная обработка (II вариант)</v>
          </cell>
          <cell r="H195">
            <v>36982</v>
          </cell>
          <cell r="I195">
            <v>37165</v>
          </cell>
          <cell r="J195">
            <v>37072</v>
          </cell>
        </row>
        <row r="196">
          <cell r="A196">
            <v>194</v>
          </cell>
          <cell r="C196" t="str">
            <v>Тбилисский</v>
          </cell>
          <cell r="D196" t="str">
            <v>Тбилисская - Воздвиженская ;  км: 13+000-20+000</v>
          </cell>
          <cell r="F196" t="str">
            <v>Поверхностная обработка (II вариант)</v>
          </cell>
          <cell r="G196" t="str">
            <v>Район: Тбилисский \ Тбилисская - Воздвиженская ;  км: 13+000-20+000 \ Поверхностная обработка (II вариант)</v>
          </cell>
          <cell r="H196">
            <v>36982</v>
          </cell>
          <cell r="I196">
            <v>37165</v>
          </cell>
          <cell r="J196">
            <v>37072</v>
          </cell>
        </row>
        <row r="197">
          <cell r="A197">
            <v>195</v>
          </cell>
          <cell r="C197" t="str">
            <v>Тбилисский</v>
          </cell>
          <cell r="D197" t="str">
            <v>Северокубанский - граница Гулькевичского р-на ;  км: 0+000-5+200</v>
          </cell>
          <cell r="F197" t="str">
            <v>Поверхностная обработка (II вариант)</v>
          </cell>
          <cell r="G197" t="str">
            <v>Район: Тбилисский \ Северокубанский - граница Гулькевичского р-на ;  км: 0+000-5+200 \ Поверхностная обработка (II вариант)</v>
          </cell>
          <cell r="H197">
            <v>36982</v>
          </cell>
          <cell r="I197">
            <v>37165</v>
          </cell>
          <cell r="J197">
            <v>37072</v>
          </cell>
        </row>
        <row r="198">
          <cell r="A198">
            <v>196</v>
          </cell>
          <cell r="C198" t="str">
            <v>Темрюкский</v>
          </cell>
          <cell r="D198" t="str">
            <v>Запорожская - Гаркуша ;  км: 0+000-4+000</v>
          </cell>
          <cell r="F198" t="str">
            <v>Поверхностная обработка (II вариант)</v>
          </cell>
          <cell r="G198" t="str">
            <v>Район: Темрюкский \ Запорожская - Гаркуша ;  км: 0+000-4+000 \ Поверхностная обработка (II вариант)</v>
          </cell>
          <cell r="H198">
            <v>36982</v>
          </cell>
          <cell r="I198">
            <v>37165</v>
          </cell>
          <cell r="J198">
            <v>37072</v>
          </cell>
        </row>
        <row r="199">
          <cell r="A199">
            <v>197</v>
          </cell>
          <cell r="C199" t="str">
            <v>Темрюкский</v>
          </cell>
          <cell r="D199" t="str">
            <v>Тамань - Веселовка ;  км: 0+000-6+000</v>
          </cell>
          <cell r="F199" t="str">
            <v>Поверхностная обработка (II вариант)</v>
          </cell>
          <cell r="G199" t="str">
            <v>Район: Темрюкский \ Тамань - Веселовка ;  км: 0+000-6+000 \ Поверхностная обработка (II вариант)</v>
          </cell>
          <cell r="H199">
            <v>36982</v>
          </cell>
          <cell r="I199">
            <v>37165</v>
          </cell>
          <cell r="J199">
            <v>37072</v>
          </cell>
        </row>
        <row r="200">
          <cell r="A200">
            <v>198</v>
          </cell>
          <cell r="C200" t="str">
            <v>Темрюкский</v>
          </cell>
          <cell r="D200" t="str">
            <v>Тамань - Веселовка ;  км: 10+000-19+100</v>
          </cell>
          <cell r="F200" t="str">
            <v>Поверхностная обработка (II вариант)</v>
          </cell>
          <cell r="G200" t="str">
            <v>Район: Темрюкский \ Тамань - Веселовка ;  км: 10+000-19+100 \ Поверхностная обработка (II вариант)</v>
          </cell>
          <cell r="H200">
            <v>36982</v>
          </cell>
          <cell r="I200">
            <v>37165</v>
          </cell>
          <cell r="J200">
            <v>37072</v>
          </cell>
        </row>
        <row r="201">
          <cell r="A201">
            <v>199</v>
          </cell>
          <cell r="C201" t="str">
            <v>Темрюкский</v>
          </cell>
          <cell r="D201" t="str">
            <v>Темрюк - Краснодар - Кропоткин ;  км: 10+000-11+300</v>
          </cell>
          <cell r="F201" t="str">
            <v>Облегченный ремонт - III вариант</v>
          </cell>
          <cell r="G201" t="str">
            <v>Район: Темрюкский \ Темрюк - Краснодар - Кропоткин ;  км: 10+000-11+300 \ Облегченный ремонт - III вариант</v>
          </cell>
          <cell r="H201">
            <v>36982</v>
          </cell>
          <cell r="I201">
            <v>37165</v>
          </cell>
          <cell r="J201">
            <v>37072</v>
          </cell>
        </row>
        <row r="202">
          <cell r="A202">
            <v>200</v>
          </cell>
          <cell r="C202" t="str">
            <v>Темрюкский</v>
          </cell>
          <cell r="D202" t="str">
            <v>Термюк-Краснодар-Кропоткин  1+350л 1+500л 1+500пр 0+800пр 0+950л 0+800л</v>
          </cell>
          <cell r="F202" t="str">
            <v>Ремонт покрытия на съездах</v>
          </cell>
          <cell r="G202" t="str">
            <v>Район: Темрюкский \ Термюк-Краснодар-Кропоткин  1+350л 1+500л 1+500пр 0+800пр 0+950л 0+800л \ Ремонт покрытия на съездах</v>
          </cell>
          <cell r="H202">
            <v>36982</v>
          </cell>
          <cell r="I202">
            <v>37165</v>
          </cell>
          <cell r="J202">
            <v>37072</v>
          </cell>
        </row>
        <row r="203">
          <cell r="A203">
            <v>201</v>
          </cell>
          <cell r="C203" t="str">
            <v>Темрюкский</v>
          </cell>
          <cell r="D203" t="str">
            <v>Темрюк-Краснодар-Кропоткин5+100пр 10+700пр 12+300л 12+300 пр  19+800пр 24+800пр 26+680пр</v>
          </cell>
          <cell r="F203" t="str">
            <v>Ремонт остановочных площадок</v>
          </cell>
          <cell r="G203" t="str">
            <v>Район: Темрюкский \ Темрюк-Краснодар-Кропоткин5+100пр 10+700пр 12+300л 12+300 пр  19+800пр 24+800пр 26+680пр \ Ремонт остановочных площадок</v>
          </cell>
          <cell r="H203">
            <v>36982</v>
          </cell>
          <cell r="I203">
            <v>37165</v>
          </cell>
          <cell r="J203">
            <v>37072</v>
          </cell>
        </row>
        <row r="204">
          <cell r="A204">
            <v>202</v>
          </cell>
          <cell r="C204" t="str">
            <v>Темрюкский</v>
          </cell>
          <cell r="D204" t="str">
            <v>Темрюк-Южный  склон  0+400 - 0+900</v>
          </cell>
          <cell r="F204" t="str">
            <v>Ремонт тротуаров и пешеходных дорожек</v>
          </cell>
          <cell r="G204" t="str">
            <v>Район: Темрюкский \ Темрюк-Южный  склон  0+400 - 0+900 \ Ремонт тротуаров и пешеходных дорожек</v>
          </cell>
          <cell r="H204">
            <v>36982</v>
          </cell>
          <cell r="I204">
            <v>37165</v>
          </cell>
          <cell r="J204">
            <v>37072</v>
          </cell>
        </row>
        <row r="205">
          <cell r="A205">
            <v>203</v>
          </cell>
          <cell r="C205" t="str">
            <v>Темрюкский</v>
          </cell>
          <cell r="D205" t="str">
            <v>Темрюк - Краснодар - Кропоткин ;  км: 1+270-1+800 ; 15+650-16+050</v>
          </cell>
          <cell r="F205" t="str">
            <v>Ремонт тротуаров и пешеходных дорожек</v>
          </cell>
          <cell r="G205" t="str">
            <v>Район: Темрюкский \ Темрюк - Краснодар - Кропоткин ;  км: 1+270-1+800 ; 15+650-16+050 \ Ремонт тротуаров и пешеходных дорожек</v>
          </cell>
          <cell r="H205">
            <v>36982</v>
          </cell>
          <cell r="I205">
            <v>37165</v>
          </cell>
          <cell r="J205">
            <v>37072</v>
          </cell>
        </row>
        <row r="206">
          <cell r="A206">
            <v>204</v>
          </cell>
          <cell r="C206" t="str">
            <v>Тимашевский</v>
          </cell>
          <cell r="D206" t="str">
            <v>Тимашевск - Славянск-на-Кубани - Крымск ;  км: 0+000-5+000</v>
          </cell>
          <cell r="F206" t="str">
            <v>Поверхностная обработка (II вариант)</v>
          </cell>
          <cell r="G206" t="str">
            <v>Район: Тимашевский \ Тимашевск - Славянск-на-Кубани - Крымск ;  км: 0+000-5+000 \ Поверхностная обработка (II вариант)</v>
          </cell>
          <cell r="H206">
            <v>36982</v>
          </cell>
          <cell r="I206">
            <v>37165</v>
          </cell>
          <cell r="J206">
            <v>37072</v>
          </cell>
        </row>
        <row r="207">
          <cell r="A207">
            <v>205</v>
          </cell>
          <cell r="C207" t="str">
            <v>Тимашевский</v>
          </cell>
          <cell r="D207" t="str">
            <v>Краснодар - Ейск ;  км: 67+800-73+400</v>
          </cell>
          <cell r="F207" t="str">
            <v>Поверхностная обработка (II вариант)</v>
          </cell>
          <cell r="G207" t="str">
            <v>Район: Тимашевский \ Краснодар - Ейск ;  км: 67+800-73+400 \ Поверхностная обработка (II вариант)</v>
          </cell>
          <cell r="H207">
            <v>36982</v>
          </cell>
          <cell r="I207">
            <v>37165</v>
          </cell>
          <cell r="J207">
            <v>37072</v>
          </cell>
        </row>
        <row r="208">
          <cell r="A208">
            <v>206</v>
          </cell>
          <cell r="C208" t="str">
            <v>Тимашевский</v>
          </cell>
          <cell r="D208" t="str">
            <v>Тимашевск - Приморско-Ахтарск ;  км: 3+600-5+500</v>
          </cell>
          <cell r="F208" t="str">
            <v>Поверхностная обработка (II вариант)</v>
          </cell>
          <cell r="G208" t="str">
            <v>Район: Тимашевский \ Тимашевск - Приморско-Ахтарск ;  км: 3+600-5+500 \ Поверхностная обработка (II вариант)</v>
          </cell>
          <cell r="H208">
            <v>36982</v>
          </cell>
          <cell r="I208">
            <v>37165</v>
          </cell>
          <cell r="J208">
            <v>37072</v>
          </cell>
        </row>
        <row r="209">
          <cell r="A209">
            <v>207</v>
          </cell>
          <cell r="C209" t="str">
            <v>Тимашевский</v>
          </cell>
          <cell r="D209" t="str">
            <v>Новокорсунская - Незаймановский ;  км: 12+000-17+980</v>
          </cell>
          <cell r="F209" t="str">
            <v>Облегченный ремонт - III вариант</v>
          </cell>
          <cell r="G209" t="str">
            <v>Район: Тимашевский \ Новокорсунская - Незаймановский ;  км: 12+000-17+980 \ Облегченный ремонт - III вариант</v>
          </cell>
          <cell r="H209">
            <v>36982</v>
          </cell>
          <cell r="I209">
            <v>37165</v>
          </cell>
          <cell r="J209">
            <v>37072</v>
          </cell>
        </row>
        <row r="210">
          <cell r="A210">
            <v>208</v>
          </cell>
          <cell r="C210" t="str">
            <v>Тихорецкий</v>
          </cell>
          <cell r="D210" t="str">
            <v>Сальск - Тихорецк ;  км: 82+771-85+611</v>
          </cell>
          <cell r="F210" t="str">
            <v>Поверхностная обработка (II вариант)</v>
          </cell>
          <cell r="G210" t="str">
            <v>Район: Тихорецкий \ Сальск - Тихорецк ;  км: 82+771-85+611 \ Поверхностная обработка (II вариант)</v>
          </cell>
          <cell r="H210">
            <v>36982</v>
          </cell>
          <cell r="I210">
            <v>37165</v>
          </cell>
          <cell r="J210">
            <v>37072</v>
          </cell>
        </row>
        <row r="211">
          <cell r="A211">
            <v>209</v>
          </cell>
          <cell r="C211" t="str">
            <v>Тихорецкий</v>
          </cell>
          <cell r="D211" t="str">
            <v>Журавская - Тихорецк ;  км: 49+232-53+783</v>
          </cell>
          <cell r="F211" t="str">
            <v>Поверхностная обработка (II вариант)</v>
          </cell>
          <cell r="G211" t="str">
            <v>Район: Тихорецкий \ Журавская - Тихорецк ;  км: 49+232-53+783 \ Поверхностная обработка (II вариант)</v>
          </cell>
          <cell r="H211">
            <v>36982</v>
          </cell>
          <cell r="I211">
            <v>37165</v>
          </cell>
          <cell r="J211">
            <v>37072</v>
          </cell>
        </row>
        <row r="212">
          <cell r="A212">
            <v>210</v>
          </cell>
          <cell r="C212" t="str">
            <v>Тихорецкий</v>
          </cell>
          <cell r="D212" t="str">
            <v>Подъезд к п.Северный ;  км: 13+200-17+000</v>
          </cell>
          <cell r="F212" t="str">
            <v>Поверхностная обработка (II вариант)</v>
          </cell>
          <cell r="G212" t="str">
            <v>Район: Тихорецкий \ Подъезд к п.Северный ;  км: 13+200-17+000 \ Поверхностная обработка (II вариант)</v>
          </cell>
          <cell r="H212">
            <v>36982</v>
          </cell>
          <cell r="I212">
            <v>37165</v>
          </cell>
          <cell r="J212">
            <v>37072</v>
          </cell>
        </row>
        <row r="213">
          <cell r="A213">
            <v>211</v>
          </cell>
          <cell r="C213" t="str">
            <v>Тихорецкий</v>
          </cell>
          <cell r="D213" t="str">
            <v>Подъезд к ст.Еримизино-Борисовская ;  км: 0+000-7+400</v>
          </cell>
          <cell r="F213" t="str">
            <v>Поверхностная обработка (II вариант)</v>
          </cell>
          <cell r="G213" t="str">
            <v>Район: Тихорецкий \ Подъезд к ст.Еримизино-Борисовская ;  км: 0+000-7+400 \ Поверхностная обработка (II вариант)</v>
          </cell>
          <cell r="H213">
            <v>36982</v>
          </cell>
          <cell r="I213">
            <v>37165</v>
          </cell>
          <cell r="J213">
            <v>37072</v>
          </cell>
        </row>
        <row r="214">
          <cell r="A214">
            <v>212</v>
          </cell>
          <cell r="C214" t="str">
            <v>Тихорецкий</v>
          </cell>
          <cell r="D214" t="str">
            <v>Тихорецк - Алексеевская - Новоархангельская ;  км: 0+000-2+000</v>
          </cell>
          <cell r="F214" t="str">
            <v>Облегченный ремонт - III вариант</v>
          </cell>
          <cell r="G214" t="str">
            <v>Район: Тихорецкий \ Тихорецк - Алексеевская - Новоархангельская ;  км: 0+000-2+000 \ Облегченный ремонт - III вариант</v>
          </cell>
          <cell r="H214">
            <v>36982</v>
          </cell>
          <cell r="I214">
            <v>37165</v>
          </cell>
          <cell r="J214">
            <v>37072</v>
          </cell>
        </row>
        <row r="215">
          <cell r="A215">
            <v>213</v>
          </cell>
          <cell r="C215" t="str">
            <v>Тихорецкий</v>
          </cell>
          <cell r="D215" t="str">
            <v>Тихорецк - Алексеевская - Новоархангельская ;  км: 7+000-13+800</v>
          </cell>
          <cell r="F215" t="str">
            <v>Облегченный ремонт - III вариант</v>
          </cell>
          <cell r="G215" t="str">
            <v>Район: Тихорецкий \ Тихорецк - Алексеевская - Новоархангельская ;  км: 7+000-13+800 \ Облегченный ремонт - III вариант</v>
          </cell>
          <cell r="H215">
            <v>36982</v>
          </cell>
          <cell r="I215">
            <v>37165</v>
          </cell>
          <cell r="J215">
            <v>37072</v>
          </cell>
        </row>
        <row r="216">
          <cell r="A216">
            <v>214</v>
          </cell>
          <cell r="C216" t="str">
            <v>Тихорецкий</v>
          </cell>
          <cell r="D216" t="str">
            <v>Тихорецк - Алексеевская - Новоархангельская ;  км: 3+516</v>
          </cell>
          <cell r="F216" t="str">
            <v>Замена водопропускных труб</v>
          </cell>
          <cell r="G216" t="str">
            <v>Район: Тихорецкий \ Тихорецк - Алексеевская - Новоархангельская ;  км: 3+516 \ Замена водопропускных труб</v>
          </cell>
          <cell r="H216">
            <v>36982</v>
          </cell>
          <cell r="I216">
            <v>37165</v>
          </cell>
          <cell r="J216">
            <v>37072</v>
          </cell>
        </row>
        <row r="217">
          <cell r="A217">
            <v>215</v>
          </cell>
          <cell r="C217" t="str">
            <v>Тихорецкий</v>
          </cell>
          <cell r="D217" t="str">
            <v>Журавская - Тихорецк ;  км: 67+500-70+300</v>
          </cell>
          <cell r="F217" t="str">
            <v>Устройство тротуаров и пешеходных дорожек</v>
          </cell>
          <cell r="G217" t="str">
            <v>Район: Тихорецкий \ Журавская - Тихорецк ;  км: 67+500-70+300 \ Устройство тротуаров и пешеходных дорожек</v>
          </cell>
          <cell r="H217">
            <v>36982</v>
          </cell>
          <cell r="I217">
            <v>37165</v>
          </cell>
          <cell r="J217">
            <v>37072</v>
          </cell>
        </row>
        <row r="218">
          <cell r="A218">
            <v>216</v>
          </cell>
          <cell r="C218" t="str">
            <v>Тихорецкий</v>
          </cell>
          <cell r="D218" t="str">
            <v>Архангельская - Отрадная ;  км: 1+400-2+100</v>
          </cell>
          <cell r="F218" t="str">
            <v>Устройство тротуаров и пешеходных дорожек</v>
          </cell>
          <cell r="G218" t="str">
            <v>Район: Тихорецкий \ Архангельская - Отрадная ;  км: 1+400-2+100 \ Устройство тротуаров и пешеходных дорожек</v>
          </cell>
          <cell r="H218">
            <v>36982</v>
          </cell>
          <cell r="I218">
            <v>37165</v>
          </cell>
          <cell r="J218">
            <v>37072</v>
          </cell>
        </row>
        <row r="219">
          <cell r="A219">
            <v>217</v>
          </cell>
          <cell r="C219" t="str">
            <v>Тихорецкий</v>
          </cell>
          <cell r="D219" t="str">
            <v>Подъезд к п.Северный ;  км: 11+200-11+700</v>
          </cell>
          <cell r="F219" t="str">
            <v>Устройство тротуаров и пешеходных дорожек</v>
          </cell>
          <cell r="G219" t="str">
            <v>Район: Тихорецкий \ Подъезд к п.Северный ;  км: 11+200-11+700 \ Устройство тротуаров и пешеходных дорожек</v>
          </cell>
          <cell r="H219">
            <v>36982</v>
          </cell>
          <cell r="I219">
            <v>37165</v>
          </cell>
          <cell r="J219">
            <v>37072</v>
          </cell>
        </row>
        <row r="220">
          <cell r="A220">
            <v>218</v>
          </cell>
          <cell r="C220" t="str">
            <v>Туапсинский</v>
          </cell>
          <cell r="D220" t="str">
            <v>Майкоп - Туапсе ;  км: 194+300-196+300</v>
          </cell>
          <cell r="F220" t="str">
            <v>Поверхностная обработка (II вариант)</v>
          </cell>
          <cell r="G220" t="str">
            <v>Район: Туапсинский \ Майкоп - Туапсе ;  км: 194+300-196+300 \ Поверхностная обработка (II вариант)</v>
          </cell>
          <cell r="H220">
            <v>36982</v>
          </cell>
          <cell r="I220">
            <v>37165</v>
          </cell>
          <cell r="J220">
            <v>37072</v>
          </cell>
        </row>
        <row r="221">
          <cell r="A221">
            <v>219</v>
          </cell>
          <cell r="C221" t="str">
            <v>Туапсинский</v>
          </cell>
          <cell r="D221" t="str">
            <v>Майкоп - Туапсе ;  км: 217+000-220+900</v>
          </cell>
          <cell r="F221" t="str">
            <v>Поверхностная обработка (II вариант)</v>
          </cell>
          <cell r="G221" t="str">
            <v>Район: Туапсинский \ Майкоп - Туапсе ;  км: 217+000-220+900 \ Поверхностная обработка (II вариант)</v>
          </cell>
          <cell r="H221">
            <v>36982</v>
          </cell>
          <cell r="I221">
            <v>37165</v>
          </cell>
          <cell r="J221">
            <v>37072</v>
          </cell>
        </row>
        <row r="222">
          <cell r="A222">
            <v>220</v>
          </cell>
          <cell r="C222" t="str">
            <v>Туапсинский</v>
          </cell>
          <cell r="D222" t="str">
            <v>Майкоп - Туапсе ;  км: 223+500-228+213</v>
          </cell>
          <cell r="F222" t="str">
            <v>Поверхностная обработка (II вариант)</v>
          </cell>
          <cell r="G222" t="str">
            <v>Район: Туапсинский \ Майкоп - Туапсе ;  км: 223+500-228+213 \ Поверхностная обработка (II вариант)</v>
          </cell>
          <cell r="H222">
            <v>36982</v>
          </cell>
          <cell r="I222">
            <v>37165</v>
          </cell>
          <cell r="J222">
            <v>37072</v>
          </cell>
        </row>
        <row r="223">
          <cell r="A223">
            <v>221</v>
          </cell>
          <cell r="C223" t="str">
            <v>Туапсинский</v>
          </cell>
          <cell r="D223" t="str">
            <v>Майкоп - Туапсе ;  км: 234+000-234+900</v>
          </cell>
          <cell r="F223" t="str">
            <v>Поверхностная обработка (II вариант)</v>
          </cell>
          <cell r="G223" t="str">
            <v>Район: Туапсинский \ Майкоп - Туапсе ;  км: 234+000-234+900 \ Поверхностная обработка (II вариант)</v>
          </cell>
          <cell r="H223">
            <v>36982</v>
          </cell>
          <cell r="I223">
            <v>37165</v>
          </cell>
          <cell r="J223">
            <v>37072</v>
          </cell>
        </row>
        <row r="224">
          <cell r="A224">
            <v>222</v>
          </cell>
          <cell r="C224" t="str">
            <v>Туапсинский</v>
          </cell>
          <cell r="D224" t="str">
            <v>Подъезд к б/о "Инал" ;  км: 0+000-5+700</v>
          </cell>
          <cell r="F224" t="str">
            <v>Поверхностная обработка (II вариант)</v>
          </cell>
          <cell r="G224" t="str">
            <v>Район: Туапсинский \ Подъезд к б/о "Инал" ;  км: 0+000-5+700 \ Поверхностная обработка (II вариант)</v>
          </cell>
          <cell r="H224">
            <v>36982</v>
          </cell>
          <cell r="I224">
            <v>37165</v>
          </cell>
          <cell r="J224">
            <v>37072</v>
          </cell>
        </row>
        <row r="225">
          <cell r="A225">
            <v>223</v>
          </cell>
          <cell r="C225" t="str">
            <v>Туапсинский</v>
          </cell>
          <cell r="D225" t="str">
            <v>Майкоп - Туапсе ;  км: 191+500-193+500</v>
          </cell>
          <cell r="F225" t="str">
            <v>Капитальный ремонт с усилением дорожной одежды</v>
          </cell>
          <cell r="G225" t="str">
            <v>Район: Туапсинский \ Майкоп - Туапсе ;  км: 191+500-193+500 \ Капитальный ремонт с усилением дорожной одежды</v>
          </cell>
          <cell r="H225">
            <v>36982</v>
          </cell>
          <cell r="I225">
            <v>37165</v>
          </cell>
          <cell r="J225">
            <v>37072</v>
          </cell>
        </row>
        <row r="226">
          <cell r="A226">
            <v>224</v>
          </cell>
          <cell r="C226" t="str">
            <v>Успенский</v>
          </cell>
          <cell r="D226" t="str">
            <v>Подъезд к а.Урупский ;  км: 0+000-2+100</v>
          </cell>
          <cell r="F226" t="str">
            <v>Облегченный ремонт - III вариант</v>
          </cell>
          <cell r="G226" t="str">
            <v>Район: Успенский \ Подъезд к а.Урупский ;  км: 0+000-2+100 \ Облегченный ремонт - III вариант</v>
          </cell>
          <cell r="H226">
            <v>36982</v>
          </cell>
          <cell r="I226">
            <v>37165</v>
          </cell>
          <cell r="J226">
            <v>37072</v>
          </cell>
        </row>
        <row r="227">
          <cell r="A227">
            <v>225</v>
          </cell>
          <cell r="C227" t="str">
            <v>Успенский</v>
          </cell>
          <cell r="D227" t="str">
            <v>Подъезд к с.Маламино ;  км: 0+000-5+500</v>
          </cell>
          <cell r="F227" t="str">
            <v>Облегченный ремонт - III вариант</v>
          </cell>
          <cell r="G227" t="str">
            <v>Район: Успенский \ Подъезд к с.Маламино ;  км: 0+000-5+500 \ Облегченный ремонт - III вариант</v>
          </cell>
          <cell r="H227">
            <v>36982</v>
          </cell>
          <cell r="I227">
            <v>37165</v>
          </cell>
          <cell r="J227">
            <v>37072</v>
          </cell>
        </row>
        <row r="228">
          <cell r="A228">
            <v>226</v>
          </cell>
          <cell r="C228" t="str">
            <v>Успенский</v>
          </cell>
          <cell r="D228" t="str">
            <v>Подъезд к а/д "Армавир - Успенское - Невинномысск" ;  км: 0+000-4+540</v>
          </cell>
          <cell r="F228" t="str">
            <v>Облегченный ремонт - III вариант</v>
          </cell>
          <cell r="G228" t="str">
            <v>Район: Успенский \ Подъезд к а/д "Армавир - Успенское - Невинномысск" ;  км: 0+000-4+540 \ Облегченный ремонт - III вариант</v>
          </cell>
          <cell r="H228">
            <v>36982</v>
          </cell>
          <cell r="I228">
            <v>37165</v>
          </cell>
          <cell r="J228">
            <v>37072</v>
          </cell>
        </row>
        <row r="229">
          <cell r="A229">
            <v>227</v>
          </cell>
          <cell r="C229" t="str">
            <v>Успенский</v>
          </cell>
          <cell r="D229" t="str">
            <v>Армавир - Успенское - Невинномысск ;  км: 5+650-17+650</v>
          </cell>
          <cell r="F229" t="str">
            <v>Уширение земполотна и проезжей части (комплекс)</v>
          </cell>
          <cell r="G229" t="str">
            <v>Район: Успенский \ Армавир - Успенское - Невинномысск ;  км: 5+650-17+650 \ Уширение земполотна и проезжей части (комплекс)</v>
          </cell>
          <cell r="H229">
            <v>36982</v>
          </cell>
          <cell r="I229">
            <v>37165</v>
          </cell>
          <cell r="J229">
            <v>37072</v>
          </cell>
        </row>
        <row r="230">
          <cell r="A230">
            <v>228</v>
          </cell>
          <cell r="C230" t="str">
            <v>Успенский</v>
          </cell>
          <cell r="D230" t="str">
            <v>Подъезд к х.Зуево км 0+000-5+000</v>
          </cell>
          <cell r="F230" t="str">
            <v>Комплексный ремонт</v>
          </cell>
          <cell r="G230" t="str">
            <v>Район: Успенский \ Подъезд к х.Зуево км 0+000-5+000 \ Комплексный ремонт</v>
          </cell>
          <cell r="H230">
            <v>36982</v>
          </cell>
          <cell r="I230">
            <v>37165</v>
          </cell>
          <cell r="J230">
            <v>37072</v>
          </cell>
        </row>
        <row r="231">
          <cell r="A231">
            <v>229</v>
          </cell>
          <cell r="C231" t="str">
            <v>Успенский</v>
          </cell>
          <cell r="D231" t="str">
            <v>Коноково-Урупский-Трехсельский-Пантелеймоновское;км:28+600-33+000</v>
          </cell>
          <cell r="F231" t="str">
            <v>Уширение земполотна и проезжей части (комплекс)</v>
          </cell>
          <cell r="G231" t="str">
            <v>Район: Успенский \ Коноково-Урупский-Трехсельский-Пантелеймоновское;км:28+600-33+000 \ Уширение земполотна и проезжей части (комплекс)</v>
          </cell>
          <cell r="H231">
            <v>36982</v>
          </cell>
          <cell r="I231">
            <v>37165</v>
          </cell>
          <cell r="J231">
            <v>37072</v>
          </cell>
        </row>
        <row r="232">
          <cell r="A232">
            <v>230</v>
          </cell>
          <cell r="C232" t="str">
            <v>Усть-Лабинский</v>
          </cell>
          <cell r="D232" t="str">
            <v>Усть-Лабинск - Лабинск - Упорная ;  км: 12+400-20+600</v>
          </cell>
          <cell r="F232" t="str">
            <v>Поверхностная обработка (II вариант)</v>
          </cell>
          <cell r="G232" t="str">
            <v>Район: Усть-Лабинский \ Усть-Лабинск - Лабинск - Упорная ;  км: 12+400-20+600 \ Поверхностная обработка (II вариант)</v>
          </cell>
          <cell r="H232">
            <v>36982</v>
          </cell>
          <cell r="I232">
            <v>37165</v>
          </cell>
          <cell r="J232">
            <v>37072</v>
          </cell>
        </row>
        <row r="233">
          <cell r="A233">
            <v>231</v>
          </cell>
          <cell r="C233" t="str">
            <v>Щербиновский</v>
          </cell>
          <cell r="D233" t="str">
            <v>Подъезд к битумной базе ;  км: 0+000-0+900</v>
          </cell>
          <cell r="F233" t="str">
            <v>Поверхностная обработка (II вариант)</v>
          </cell>
          <cell r="G233" t="str">
            <v>Район: Щербиновский \ Подъезд к битумной базе ;  км: 0+000-0+900 \ Поверхностная обработка (II вариант)</v>
          </cell>
          <cell r="H233">
            <v>36982</v>
          </cell>
          <cell r="I233">
            <v>37165</v>
          </cell>
          <cell r="J233">
            <v>37072</v>
          </cell>
        </row>
        <row r="234">
          <cell r="A234">
            <v>232</v>
          </cell>
          <cell r="C234" t="str">
            <v>Щербиновский</v>
          </cell>
          <cell r="D234" t="str">
            <v>Подъезд к с.Глафировка ;  км: 0+000-1+500</v>
          </cell>
          <cell r="F234" t="str">
            <v>Поверхностная обработка (II вариант)</v>
          </cell>
          <cell r="G234" t="str">
            <v>Район: Щербиновский \ Подъезд к с.Глафировка ;  км: 0+000-1+500 \ Поверхностная обработка (II вариант)</v>
          </cell>
          <cell r="H234">
            <v>36982</v>
          </cell>
          <cell r="I234">
            <v>37165</v>
          </cell>
          <cell r="J234">
            <v>37072</v>
          </cell>
        </row>
        <row r="235">
          <cell r="A235">
            <v>233</v>
          </cell>
          <cell r="C235" t="str">
            <v xml:space="preserve"> Усть-Лабинский  р-н</v>
          </cell>
          <cell r="D235" t="str">
            <v>А/д Усть-Лабинск-Лабинск-Упорная на участке Усть-Лабинск-Некрасовская</v>
          </cell>
          <cell r="F235" t="str">
            <v>Реконструкция  автодороги</v>
          </cell>
          <cell r="G235" t="str">
            <v>Район:  Усть-Лабинский  р-н \ А/д Усть-Лабинск-Лабинск-Упорная на участке Усть-Лабинск-Некрасовская \ Реконструкция  автодороги</v>
          </cell>
          <cell r="H235">
            <v>36982</v>
          </cell>
          <cell r="I235">
            <v>37165</v>
          </cell>
          <cell r="J235">
            <v>37072</v>
          </cell>
        </row>
        <row r="236">
          <cell r="A236">
            <v>234</v>
          </cell>
          <cell r="C236" t="str">
            <v>Абинский</v>
          </cell>
          <cell r="D236" t="str">
            <v>Федоровская - Холмский - Новый ;  км: 5+302</v>
          </cell>
          <cell r="F236" t="str">
            <v>Восстановление, усиление, выправление, замена отдельных элементов пролетных строений</v>
          </cell>
          <cell r="G236" t="str">
            <v>Район: Абинский \ Федоровская - Холмский - Новый ;  км: 5+302 \ Восстановление, усиление, выправление, замена отдельных элементов пролетных строений</v>
          </cell>
          <cell r="H236">
            <v>36982</v>
          </cell>
          <cell r="I236">
            <v>37165</v>
          </cell>
          <cell r="J236">
            <v>37072</v>
          </cell>
        </row>
        <row r="237">
          <cell r="A237">
            <v>235</v>
          </cell>
          <cell r="C237" t="str">
            <v>Апшеронский</v>
          </cell>
          <cell r="D237" t="str">
            <v>Майкоп - Туапсе ;  км: 185+070</v>
          </cell>
          <cell r="F237" t="str">
            <v>Приведение габарита и грузоподъемности сооружений в соответствие с нормами для данной категории дороги</v>
          </cell>
          <cell r="G237" t="str">
            <v>Район: Апшеронский \ Майкоп - Туапсе ;  км: 185+070 \ Приведение габарита и грузоподъемности сооружений в соответствие с нормами для данной категории дороги</v>
          </cell>
          <cell r="H237">
            <v>36982</v>
          </cell>
          <cell r="I237">
            <v>37165</v>
          </cell>
          <cell r="J237">
            <v>37072</v>
          </cell>
        </row>
        <row r="238">
          <cell r="A238">
            <v>236</v>
          </cell>
          <cell r="C238" t="str">
            <v>Белореченский</v>
          </cell>
          <cell r="D238" t="str">
            <v>Мирный - Бжедуховская - Беляевский ;  км: 19+725</v>
          </cell>
          <cell r="F238" t="str">
            <v>Приведение габарита и грузоподъемности сооружений в соответствие с нормами для данной категории дороги</v>
          </cell>
          <cell r="G238" t="str">
            <v>Район: Белореченский \ Мирный - Бжедуховская - Беляевский ;  км: 19+725 \ Приведение габарита и грузоподъемности сооружений в соответствие с нормами для данной категории дороги</v>
          </cell>
          <cell r="H238">
            <v>36982</v>
          </cell>
          <cell r="I238">
            <v>37165</v>
          </cell>
          <cell r="J238">
            <v>37072</v>
          </cell>
        </row>
        <row r="239">
          <cell r="A239">
            <v>237</v>
          </cell>
          <cell r="C239" t="str">
            <v xml:space="preserve">Красноармейс.р-н </v>
          </cell>
          <cell r="D239" t="str">
            <v>Новомышастовская-Федоровский гидроузел км 0+000-11+200</v>
          </cell>
          <cell r="F239" t="str">
            <v>Приведение габарита и грузоподъемности сооружений в соответствие с нормами для данной категории дороги</v>
          </cell>
          <cell r="G239" t="str">
            <v>Район: Красноармейс.р-н  \ Новомышастовская-Федоровский гидроузел км 0+000-11+200 \ Приведение габарита и грузоподъемности сооружений в соответствие с нормами для данной категории дороги</v>
          </cell>
          <cell r="H239">
            <v>36982</v>
          </cell>
          <cell r="I239">
            <v>37165</v>
          </cell>
          <cell r="J239">
            <v>37072</v>
          </cell>
        </row>
        <row r="240">
          <cell r="A240">
            <v>238</v>
          </cell>
          <cell r="C240" t="str">
            <v>Курганинский</v>
          </cell>
          <cell r="D240" t="str">
            <v>Усть-Лабинск-Лабинск-Упорная км 74+270</v>
          </cell>
          <cell r="F240" t="str">
            <v>Приведение габарита и грузоподъемности сооружений в соответствие с нормами для данной категории дороги</v>
          </cell>
          <cell r="G240" t="str">
            <v>Район: Курганинский \ Усть-Лабинск-Лабинск-Упорная км 74+270 \ Приведение габарита и грузоподъемности сооружений в соответствие с нормами для данной категории дороги</v>
          </cell>
          <cell r="H240">
            <v>36982</v>
          </cell>
          <cell r="I240">
            <v>37165</v>
          </cell>
          <cell r="J240">
            <v>37072</v>
          </cell>
        </row>
        <row r="241">
          <cell r="A241">
            <v>239</v>
          </cell>
          <cell r="C241" t="str">
            <v>Курганинский</v>
          </cell>
          <cell r="D241" t="str">
            <v>Усть-Лабинск-Лабинск-Упорная км 70+000</v>
          </cell>
          <cell r="F241" t="str">
            <v>Приведение габарита и грузоподъемности сооружений в соответствие с нормами для данной категории дороги</v>
          </cell>
          <cell r="G241" t="str">
            <v>Район: Курганинский \ Усть-Лабинск-Лабинск-Упорная км 70+000 \ Приведение габарита и грузоподъемности сооружений в соответствие с нормами для данной категории дороги</v>
          </cell>
          <cell r="H241">
            <v>36982</v>
          </cell>
          <cell r="I241">
            <v>37165</v>
          </cell>
          <cell r="J241">
            <v>37072</v>
          </cell>
        </row>
        <row r="242">
          <cell r="A242">
            <v>240</v>
          </cell>
          <cell r="C242" t="str">
            <v>Курганинский</v>
          </cell>
          <cell r="D242" t="str">
            <v>Усть-Лабинск-Лабинск-Упорная км 59+350</v>
          </cell>
          <cell r="F242" t="str">
            <v>Приведение габарита и грузоподъемности сооружений в соответствие с нормами для данной категории дороги</v>
          </cell>
          <cell r="G242" t="str">
            <v>Район: Курганинский \ Усть-Лабинск-Лабинск-Упорная км 59+350 \ Приведение габарита и грузоподъемности сооружений в соответствие с нормами для данной категории дороги</v>
          </cell>
          <cell r="H242">
            <v>36982</v>
          </cell>
          <cell r="I242">
            <v>37165</v>
          </cell>
          <cell r="J242">
            <v>37072</v>
          </cell>
        </row>
        <row r="243">
          <cell r="A243">
            <v>241</v>
          </cell>
          <cell r="C243" t="str">
            <v>Кавказский</v>
          </cell>
          <cell r="D243" t="str">
            <v>Темрюк - Краснодар - Кропоткин ;  км: 288+680-288+753</v>
          </cell>
          <cell r="F243" t="str">
            <v>Восстановление, усиление, выправление, замена отдельных элементов пролетных строений</v>
          </cell>
          <cell r="G243" t="str">
            <v>Район: Кавказский \ Темрюк - Краснодар - Кропоткин ;  км: 288+680-288+753 \ Восстановление, усиление, выправление, замена отдельных элементов пролетных строений</v>
          </cell>
          <cell r="H243">
            <v>36982</v>
          </cell>
          <cell r="I243">
            <v>37165</v>
          </cell>
          <cell r="J243">
            <v>37072</v>
          </cell>
        </row>
        <row r="244">
          <cell r="A244">
            <v>242</v>
          </cell>
          <cell r="C244" t="str">
            <v>Новопокровский</v>
          </cell>
          <cell r="D244" t="str">
            <v xml:space="preserve"> Новопокровский-Плоская  км 7+900</v>
          </cell>
          <cell r="F244" t="str">
            <v>Приведение габарита и грузоподъемности сооружений в соответствие с нормами для данной категории дороги</v>
          </cell>
          <cell r="G244" t="str">
            <v>Район: Новопокровский \  Новопокровский-Плоская  км 7+900 \ Приведение габарита и грузоподъемности сооружений в соответствие с нормами для данной категории дороги</v>
          </cell>
          <cell r="H244">
            <v>36982</v>
          </cell>
          <cell r="I244">
            <v>37165</v>
          </cell>
          <cell r="J244">
            <v>37072</v>
          </cell>
        </row>
        <row r="245">
          <cell r="A245">
            <v>243</v>
          </cell>
          <cell r="C245" t="str">
            <v>Новопокровский</v>
          </cell>
          <cell r="D245" t="str">
            <v>Сальск-Тихорецк км 37+315</v>
          </cell>
          <cell r="F245" t="str">
            <v>Приведение габарита и грузоподъемности сооружений в соответствие с нормами для данной категории дороги</v>
          </cell>
          <cell r="G245" t="str">
            <v>Район: Новопокровский \ Сальск-Тихорецк км 37+315 \ Приведение габарита и грузоподъемности сооружений в соответствие с нормами для данной категории дороги</v>
          </cell>
          <cell r="H245">
            <v>36982</v>
          </cell>
          <cell r="I245">
            <v>37165</v>
          </cell>
          <cell r="J245">
            <v>37072</v>
          </cell>
        </row>
        <row r="246">
          <cell r="A246">
            <v>244</v>
          </cell>
          <cell r="C246" t="str">
            <v>Ленинградский</v>
          </cell>
          <cell r="D246" t="str">
            <v>Стародеревянковская - Ленинградская - Кисляковская ;  км: 40+300-40+320</v>
          </cell>
          <cell r="F246" t="str">
            <v>Приведение габарита и грузоподъемности сооружений в соответствие с нормами для данной категории дороги</v>
          </cell>
          <cell r="G246" t="str">
            <v>Район: Ленинградский \ Стародеревянковская - Ленинградская - Кисляковская ;  км: 40+300-40+320 \ Приведение габарита и грузоподъемности сооружений в соответствие с нормами для данной категории дороги</v>
          </cell>
          <cell r="H246">
            <v>36982</v>
          </cell>
          <cell r="I246">
            <v>37165</v>
          </cell>
          <cell r="J246">
            <v>37072</v>
          </cell>
        </row>
        <row r="247">
          <cell r="A247">
            <v>245</v>
          </cell>
          <cell r="C247" t="str">
            <v>Мостовский</v>
          </cell>
          <cell r="D247" t="str">
            <v>Мост через р.Псефирь на а/д Подъезд к ст.Костромская ; км: 11+550</v>
          </cell>
          <cell r="F247" t="str">
            <v>Приведение габарита и грузоподъемности сооружений в соответствие с нормами для данной категории дороги</v>
          </cell>
          <cell r="G247" t="str">
            <v>Район: Мостовский \ Мост через р.Псефирь на а/д Подъезд к ст.Костромская ; км: 11+550 \ Приведение габарита и грузоподъемности сооружений в соответствие с нормами для данной категории дороги</v>
          </cell>
          <cell r="H247">
            <v>36982</v>
          </cell>
          <cell r="I247">
            <v>37165</v>
          </cell>
          <cell r="J247">
            <v>37072</v>
          </cell>
        </row>
        <row r="248">
          <cell r="A248">
            <v>246</v>
          </cell>
          <cell r="C248" t="str">
            <v>Отрадненский</v>
          </cell>
          <cell r="D248" t="str">
            <v>Отрадная-Трактовый км 2+946</v>
          </cell>
          <cell r="F248" t="str">
            <v>Приведение габарита и грузоподъемности сооружений в соответствие с нормами для данной категории дороги</v>
          </cell>
          <cell r="G248" t="str">
            <v>Район: Отрадненский \ Отрадная-Трактовый км 2+946 \ Приведение габарита и грузоподъемности сооружений в соответствие с нормами для данной категории дороги</v>
          </cell>
          <cell r="H248">
            <v>36982</v>
          </cell>
          <cell r="I248">
            <v>37165</v>
          </cell>
          <cell r="J248">
            <v>37072</v>
          </cell>
        </row>
        <row r="249">
          <cell r="A249">
            <v>247</v>
          </cell>
          <cell r="C249" t="str">
            <v>Павловский</v>
          </cell>
          <cell r="D249" t="str">
            <v>Старолеушковская - Средний Челбас ;  км: 2+500</v>
          </cell>
          <cell r="F249" t="str">
            <v>Приведение габарита и грузоподъемности сооружений в соответствие с нормами для данной категории дороги</v>
          </cell>
          <cell r="G249" t="str">
            <v>Район: Павловский \ Старолеушковская - Средний Челбас ;  км: 2+500 \ Приведение габарита и грузоподъемности сооружений в соответствие с нормами для данной категории дороги</v>
          </cell>
          <cell r="H249">
            <v>36982</v>
          </cell>
          <cell r="I249">
            <v>37165</v>
          </cell>
          <cell r="J249">
            <v>37072</v>
          </cell>
        </row>
        <row r="250">
          <cell r="A250">
            <v>248</v>
          </cell>
          <cell r="C250" t="str">
            <v>г.Сочи</v>
          </cell>
          <cell r="D250" t="str">
            <v>Мацеста -Семеновка км 9+600</v>
          </cell>
          <cell r="F250" t="str">
            <v>Приведение габарита и грузоподъемности сооружений в соответствие с нормами для данной категории дороги</v>
          </cell>
          <cell r="G250" t="str">
            <v>Район: г.Сочи \ Мацеста -Семеновка км 9+600 \ Приведение габарита и грузоподъемности сооружений в соответствие с нормами для данной категории дороги</v>
          </cell>
          <cell r="H250">
            <v>36982</v>
          </cell>
          <cell r="I250">
            <v>37165</v>
          </cell>
          <cell r="J250">
            <v>37072</v>
          </cell>
        </row>
        <row r="251">
          <cell r="A251">
            <v>249</v>
          </cell>
          <cell r="C251" t="str">
            <v>Северский</v>
          </cell>
          <cell r="D251" t="str">
            <v>Свердловский-Северская-Убинская км 34+880</v>
          </cell>
          <cell r="F251" t="str">
            <v>Приведение габарита и грузоподъемности сооружений в соответствие с нормами для данной категории дороги</v>
          </cell>
          <cell r="G251" t="str">
            <v>Район: Северский \ Свердловский-Северская-Убинская км 34+880 \ Приведение габарита и грузоподъемности сооружений в соответствие с нормами для данной категории дороги</v>
          </cell>
          <cell r="H251">
            <v>36982</v>
          </cell>
          <cell r="I251">
            <v>37165</v>
          </cell>
          <cell r="J251">
            <v>37072</v>
          </cell>
        </row>
        <row r="252">
          <cell r="A252">
            <v>250</v>
          </cell>
          <cell r="C252" t="str">
            <v>Туапсинский</v>
          </cell>
          <cell r="D252" t="str">
            <v>Георгиевское Б.Псеушко;мост ч/р Суббота км 1+650</v>
          </cell>
          <cell r="F252" t="str">
            <v>Приведение габарита и грузоподъемности сооружений в соответствие с нормами для данной категории дороги</v>
          </cell>
          <cell r="G252" t="str">
            <v>Район: Туапсинский \ Георгиевское Б.Псеушко;мост ч/р Суббота км 1+650 \ Приведение габарита и грузоподъемности сооружений в соответствие с нормами для данной категории дороги</v>
          </cell>
          <cell r="H252">
            <v>36982</v>
          </cell>
          <cell r="I252">
            <v>37165</v>
          </cell>
          <cell r="J252">
            <v>37072</v>
          </cell>
        </row>
        <row r="253">
          <cell r="A253">
            <v>251</v>
          </cell>
          <cell r="C253" t="str">
            <v>Щербиновский</v>
          </cell>
          <cell r="D253" t="str">
            <v>Краснодар - Ейск ;  км: 203+150-203+240 ( путепровод)</v>
          </cell>
          <cell r="F253" t="str">
            <v>Восстановление, частичная или полная замена гидроизоляции</v>
          </cell>
          <cell r="G253" t="str">
            <v>Район: Щербиновский \ Краснодар - Ейск ;  км: 203+150-203+240 ( путепровод) \ Восстановление, частичная или полная замена гидроизоляции</v>
          </cell>
          <cell r="H253">
            <v>36982</v>
          </cell>
          <cell r="I253">
            <v>37165</v>
          </cell>
          <cell r="J253">
            <v>37072</v>
          </cell>
        </row>
        <row r="254">
          <cell r="G254" t="str">
            <v xml:space="preserve">Район:  \  \ </v>
          </cell>
          <cell r="H254">
            <v>36982</v>
          </cell>
          <cell r="I254">
            <v>37165</v>
          </cell>
          <cell r="J254">
            <v>37072</v>
          </cell>
        </row>
      </sheetData>
      <sheetData sheetId="1">
        <row r="4">
          <cell r="A4">
            <v>1</v>
          </cell>
        </row>
      </sheetData>
      <sheetData sheetId="2" refreshError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</row>
        <row r="5">
          <cell r="B5" t="str">
            <v>Район: Калининский \ Подъезд к с.Гришковское ;  км: 0+000-5+800 \ Поверхностная обработка (II вариант)</v>
          </cell>
          <cell r="K5">
            <v>96</v>
          </cell>
          <cell r="M5" t="str">
            <v>Калининский</v>
          </cell>
        </row>
        <row r="6">
          <cell r="A6" t="str">
            <v>96-1.1.</v>
          </cell>
          <cell r="B6" t="str">
            <v>Фонд заработной платы</v>
          </cell>
          <cell r="D6">
            <v>3010</v>
          </cell>
          <cell r="F6">
            <v>1832</v>
          </cell>
          <cell r="H6">
            <v>39143.760000000009</v>
          </cell>
          <cell r="I6">
            <v>21.366681222707427</v>
          </cell>
          <cell r="J6">
            <v>37311.760000000009</v>
          </cell>
          <cell r="K6">
            <v>96</v>
          </cell>
          <cell r="L6" t="str">
            <v>1.1.</v>
          </cell>
          <cell r="M6" t="str">
            <v>Калининский</v>
          </cell>
        </row>
        <row r="7">
          <cell r="A7" t="str">
            <v>96-1.1.1.</v>
          </cell>
          <cell r="B7" t="str">
            <v>Основные рабочие</v>
          </cell>
          <cell r="C7" t="str">
            <v>ч/ч</v>
          </cell>
          <cell r="D7">
            <v>1917</v>
          </cell>
          <cell r="E7">
            <v>0.55607720396452787</v>
          </cell>
          <cell r="F7">
            <v>1066</v>
          </cell>
          <cell r="G7">
            <v>12.38</v>
          </cell>
          <cell r="H7">
            <v>23732.460000000003</v>
          </cell>
          <cell r="I7">
            <v>22.263095684803005</v>
          </cell>
          <cell r="J7">
            <v>22666.460000000003</v>
          </cell>
          <cell r="K7">
            <v>96</v>
          </cell>
          <cell r="L7" t="str">
            <v>1.1.1.</v>
          </cell>
          <cell r="M7" t="str">
            <v>Калининский</v>
          </cell>
        </row>
        <row r="8">
          <cell r="A8" t="str">
            <v>96-1.1.2.</v>
          </cell>
          <cell r="B8" t="str">
            <v>Машинисты</v>
          </cell>
          <cell r="C8" t="str">
            <v>ч/ч</v>
          </cell>
          <cell r="D8">
            <v>1093</v>
          </cell>
          <cell r="E8">
            <v>0.70099999999999996</v>
          </cell>
          <cell r="F8">
            <v>766</v>
          </cell>
          <cell r="G8">
            <v>14.100000000000003</v>
          </cell>
          <cell r="H8">
            <v>15411.300000000003</v>
          </cell>
          <cell r="I8">
            <v>20.119190600522199</v>
          </cell>
          <cell r="J8">
            <v>14645.300000000003</v>
          </cell>
          <cell r="K8">
            <v>96</v>
          </cell>
          <cell r="L8" t="str">
            <v>1.1.2.</v>
          </cell>
          <cell r="M8" t="str">
            <v>Калининский</v>
          </cell>
        </row>
        <row r="9">
          <cell r="M9" t="str">
            <v>Калининский</v>
          </cell>
        </row>
        <row r="10">
          <cell r="A10" t="str">
            <v>96-1.2.</v>
          </cell>
          <cell r="B10" t="str">
            <v>Технические ресурсы по нормам СНиП (без зарботной платы машиниста)</v>
          </cell>
          <cell r="F10">
            <v>1853</v>
          </cell>
          <cell r="H10">
            <v>91468.513580000013</v>
          </cell>
          <cell r="I10">
            <v>49.362392649757155</v>
          </cell>
          <cell r="J10">
            <v>89615.382580000005</v>
          </cell>
          <cell r="K10">
            <v>96</v>
          </cell>
          <cell r="L10" t="str">
            <v>1.2.</v>
          </cell>
          <cell r="M10" t="str">
            <v>Калининский</v>
          </cell>
        </row>
        <row r="11">
          <cell r="A11">
            <v>1</v>
          </cell>
          <cell r="B11" t="str">
            <v>Автогрейдер средний</v>
          </cell>
          <cell r="C11" t="str">
            <v>м/ч</v>
          </cell>
          <cell r="D11">
            <v>39.31</v>
          </cell>
          <cell r="E11">
            <v>2.48</v>
          </cell>
          <cell r="F11">
            <v>97.488800000000012</v>
          </cell>
          <cell r="G11">
            <v>125.03</v>
          </cell>
          <cell r="H11">
            <v>4914.9293000000007</v>
          </cell>
          <cell r="I11">
            <v>50.41532258064516</v>
          </cell>
          <cell r="J11">
            <v>4817.4405000000006</v>
          </cell>
          <cell r="M11" t="str">
            <v>Калининский</v>
          </cell>
        </row>
        <row r="12">
          <cell r="A12">
            <v>2</v>
          </cell>
          <cell r="B12" t="str">
            <v>Щебнераспределитель</v>
          </cell>
          <cell r="C12" t="str">
            <v>м/ч</v>
          </cell>
          <cell r="D12">
            <v>36.119999999999997</v>
          </cell>
          <cell r="E12">
            <v>4.21</v>
          </cell>
          <cell r="F12">
            <v>152.06519999999998</v>
          </cell>
          <cell r="G12">
            <v>86.93</v>
          </cell>
          <cell r="H12">
            <v>3139.9115999999999</v>
          </cell>
          <cell r="I12">
            <v>20.648456057007127</v>
          </cell>
          <cell r="J12">
            <v>2987.8463999999999</v>
          </cell>
          <cell r="M12" t="str">
            <v>Калининский</v>
          </cell>
        </row>
        <row r="13">
          <cell r="A13">
            <v>3</v>
          </cell>
          <cell r="B13" t="str">
            <v>Автогудронатор 3500л</v>
          </cell>
          <cell r="C13" t="str">
            <v>м/ч</v>
          </cell>
          <cell r="D13">
            <v>15.48</v>
          </cell>
          <cell r="E13">
            <v>5.9930000000000003</v>
          </cell>
          <cell r="F13">
            <v>92.771640000000005</v>
          </cell>
          <cell r="G13">
            <v>77.02</v>
          </cell>
          <cell r="H13">
            <v>1192.2696000000001</v>
          </cell>
          <cell r="I13">
            <v>12.851660270315367</v>
          </cell>
          <cell r="J13">
            <v>1099.4979600000001</v>
          </cell>
          <cell r="M13" t="str">
            <v>Калининский</v>
          </cell>
        </row>
        <row r="14">
          <cell r="A14">
            <v>4</v>
          </cell>
          <cell r="B14" t="str">
            <v>Машина поливомоечная</v>
          </cell>
          <cell r="C14" t="str">
            <v>м/ч</v>
          </cell>
          <cell r="D14">
            <v>13.031999999999998</v>
          </cell>
          <cell r="E14">
            <v>6.16</v>
          </cell>
          <cell r="F14">
            <v>80.277119999999996</v>
          </cell>
          <cell r="G14">
            <v>197.6</v>
          </cell>
          <cell r="H14">
            <v>2575.1231999999995</v>
          </cell>
          <cell r="I14">
            <v>32.077922077922075</v>
          </cell>
          <cell r="J14">
            <v>2494.8460799999993</v>
          </cell>
          <cell r="M14" t="str">
            <v>Калининский</v>
          </cell>
        </row>
        <row r="15">
          <cell r="A15">
            <v>5</v>
          </cell>
          <cell r="B15" t="str">
            <v xml:space="preserve">Каток  самоходный гладкий 5 тн </v>
          </cell>
          <cell r="C15" t="str">
            <v>м/ч</v>
          </cell>
          <cell r="D15">
            <v>242.16</v>
          </cell>
          <cell r="E15">
            <v>1.81</v>
          </cell>
          <cell r="F15">
            <v>438.30959999999999</v>
          </cell>
          <cell r="G15">
            <v>80.16</v>
          </cell>
          <cell r="H15">
            <v>19411.545599999998</v>
          </cell>
          <cell r="I15">
            <v>44.287292817679557</v>
          </cell>
          <cell r="J15">
            <v>18973.235999999997</v>
          </cell>
          <cell r="M15" t="str">
            <v>Калининский</v>
          </cell>
        </row>
        <row r="16">
          <cell r="A16">
            <v>6</v>
          </cell>
          <cell r="B16" t="str">
            <v xml:space="preserve">Каток вальцевый  10 тн </v>
          </cell>
          <cell r="C16" t="str">
            <v>м/ч</v>
          </cell>
          <cell r="D16">
            <v>389.94</v>
          </cell>
          <cell r="E16">
            <v>1.69</v>
          </cell>
          <cell r="F16">
            <v>659</v>
          </cell>
          <cell r="G16">
            <v>117.14</v>
          </cell>
          <cell r="H16">
            <v>45677.571600000003</v>
          </cell>
          <cell r="I16">
            <v>69.313462215477998</v>
          </cell>
          <cell r="J16">
            <v>45018.571600000003</v>
          </cell>
          <cell r="M16" t="str">
            <v>Калининский</v>
          </cell>
        </row>
        <row r="17">
          <cell r="A17">
            <v>7</v>
          </cell>
          <cell r="B17" t="str">
            <v>Укладчик а/бетона</v>
          </cell>
          <cell r="C17" t="str">
            <v>м/ч</v>
          </cell>
          <cell r="D17">
            <v>77.063999999999993</v>
          </cell>
          <cell r="E17">
            <v>2.29</v>
          </cell>
          <cell r="F17">
            <v>176.47655999999998</v>
          </cell>
          <cell r="G17">
            <v>148.81</v>
          </cell>
          <cell r="H17">
            <v>11467.893839999999</v>
          </cell>
          <cell r="I17">
            <v>64.982532751091711</v>
          </cell>
          <cell r="J17">
            <v>11291.41728</v>
          </cell>
          <cell r="M17" t="str">
            <v>Калининский</v>
          </cell>
        </row>
        <row r="18">
          <cell r="A18">
            <v>8</v>
          </cell>
          <cell r="B18" t="str">
            <v>Пневмокаток 18тн</v>
          </cell>
          <cell r="C18" t="str">
            <v>м/ч</v>
          </cell>
          <cell r="D18">
            <v>5.04</v>
          </cell>
          <cell r="E18">
            <v>4.88</v>
          </cell>
          <cell r="F18">
            <v>24.595199999999998</v>
          </cell>
          <cell r="G18">
            <v>94.73</v>
          </cell>
          <cell r="H18">
            <v>477.43920000000003</v>
          </cell>
          <cell r="I18">
            <v>19.41188524590164</v>
          </cell>
          <cell r="J18">
            <v>452.84400000000005</v>
          </cell>
          <cell r="M18" t="str">
            <v>Калининский</v>
          </cell>
        </row>
        <row r="19">
          <cell r="A19">
            <v>9</v>
          </cell>
          <cell r="B19" t="str">
            <v>Автогудронатор 7000 л</v>
          </cell>
          <cell r="C19" t="str">
            <v>м/ч</v>
          </cell>
          <cell r="D19">
            <v>10.404</v>
          </cell>
          <cell r="E19">
            <v>7.22</v>
          </cell>
          <cell r="F19">
            <v>75.116879999999995</v>
          </cell>
          <cell r="G19">
            <v>141.41</v>
          </cell>
          <cell r="H19">
            <v>1471.22964</v>
          </cell>
          <cell r="I19">
            <v>19.585872576177287</v>
          </cell>
          <cell r="J19">
            <v>1396.11276</v>
          </cell>
          <cell r="M19" t="str">
            <v>Калининский</v>
          </cell>
        </row>
        <row r="20">
          <cell r="A20">
            <v>10</v>
          </cell>
          <cell r="B20" t="str">
            <v>Прочие машины</v>
          </cell>
          <cell r="C20" t="str">
            <v>руб</v>
          </cell>
          <cell r="D20">
            <v>57.03</v>
          </cell>
          <cell r="E20">
            <v>1</v>
          </cell>
          <cell r="F20">
            <v>57.03</v>
          </cell>
          <cell r="G20">
            <v>20</v>
          </cell>
          <cell r="H20">
            <v>1140.5999999999999</v>
          </cell>
          <cell r="I20">
            <v>19.999999999999996</v>
          </cell>
          <cell r="J20">
            <v>1083.57</v>
          </cell>
          <cell r="M20" t="str">
            <v>Калининский</v>
          </cell>
        </row>
        <row r="21">
          <cell r="M21" t="str">
            <v>Калининский</v>
          </cell>
        </row>
        <row r="22">
          <cell r="A22" t="str">
            <v>96-1.3.</v>
          </cell>
          <cell r="B22" t="str">
            <v>Материалы +транспортные расходы+заготовительно складские</v>
          </cell>
          <cell r="F22">
            <v>60357.78</v>
          </cell>
          <cell r="H22">
            <v>1917925.6</v>
          </cell>
          <cell r="I22">
            <v>31.775946696515348</v>
          </cell>
          <cell r="J22">
            <v>1857567.8199999998</v>
          </cell>
          <cell r="K22">
            <v>96</v>
          </cell>
          <cell r="L22" t="str">
            <v>1.3.</v>
          </cell>
          <cell r="M22" t="str">
            <v>Калининский</v>
          </cell>
        </row>
        <row r="23">
          <cell r="B23" t="str">
            <v>Материальные ресурсы по нормам СНиП</v>
          </cell>
          <cell r="F23">
            <v>44641.05</v>
          </cell>
          <cell r="H23">
            <v>1633625.1400000001</v>
          </cell>
          <cell r="I23">
            <v>36.594684488828108</v>
          </cell>
          <cell r="J23">
            <v>1588984.0899999999</v>
          </cell>
          <cell r="M23" t="str">
            <v>Калининский</v>
          </cell>
        </row>
        <row r="24">
          <cell r="A24">
            <v>1</v>
          </cell>
          <cell r="B24" t="str">
            <v>ПГС</v>
          </cell>
          <cell r="C24" t="str">
            <v>м3</v>
          </cell>
          <cell r="D24">
            <v>833</v>
          </cell>
          <cell r="E24">
            <v>1.9</v>
          </cell>
          <cell r="F24">
            <v>1582.6999999999998</v>
          </cell>
          <cell r="G24">
            <v>40.57</v>
          </cell>
          <cell r="H24">
            <v>33794.81</v>
          </cell>
          <cell r="I24">
            <v>21.352631578947371</v>
          </cell>
          <cell r="J24">
            <v>32212.109999999997</v>
          </cell>
          <cell r="M24" t="str">
            <v>Калининский</v>
          </cell>
        </row>
        <row r="25">
          <cell r="A25">
            <v>2</v>
          </cell>
          <cell r="B25" t="str">
            <v xml:space="preserve">Битум вязкий </v>
          </cell>
          <cell r="C25" t="str">
            <v>т</v>
          </cell>
          <cell r="D25">
            <v>30</v>
          </cell>
          <cell r="E25">
            <v>65.88</v>
          </cell>
          <cell r="F25">
            <v>1976.3999999999999</v>
          </cell>
          <cell r="G25">
            <v>3528.4</v>
          </cell>
          <cell r="H25">
            <v>105852</v>
          </cell>
          <cell r="I25">
            <v>53.557984213721923</v>
          </cell>
          <cell r="J25">
            <v>103875.6</v>
          </cell>
          <cell r="M25" t="str">
            <v>Калининский</v>
          </cell>
        </row>
        <row r="26">
          <cell r="A26">
            <v>3</v>
          </cell>
          <cell r="B26" t="str">
            <v>Битум жидкий</v>
          </cell>
          <cell r="C26" t="str">
            <v>т</v>
          </cell>
          <cell r="D26">
            <v>15</v>
          </cell>
          <cell r="E26">
            <v>63.37</v>
          </cell>
          <cell r="F26">
            <v>950.55</v>
          </cell>
          <cell r="G26">
            <v>3493.63</v>
          </cell>
          <cell r="H26">
            <v>52404.450000000004</v>
          </cell>
          <cell r="I26">
            <v>55.130661196149603</v>
          </cell>
          <cell r="J26">
            <v>51453.9</v>
          </cell>
          <cell r="M26" t="str">
            <v>Калининский</v>
          </cell>
        </row>
        <row r="27">
          <cell r="A27">
            <v>4</v>
          </cell>
          <cell r="B27" t="str">
            <v>М/з а/ бетонная смесь</v>
          </cell>
          <cell r="C27" t="str">
            <v>т</v>
          </cell>
          <cell r="D27">
            <v>1990</v>
          </cell>
          <cell r="E27">
            <v>14.84</v>
          </cell>
          <cell r="F27">
            <v>29531.599999999999</v>
          </cell>
          <cell r="G27">
            <v>569.5</v>
          </cell>
          <cell r="H27">
            <v>1133305</v>
          </cell>
          <cell r="I27">
            <v>38.376010781671162</v>
          </cell>
          <cell r="J27">
            <v>1103773.3999999999</v>
          </cell>
          <cell r="M27" t="str">
            <v>Калининский</v>
          </cell>
        </row>
        <row r="28">
          <cell r="A28">
            <v>5</v>
          </cell>
          <cell r="B28" t="str">
            <v>Черный щебень</v>
          </cell>
          <cell r="C28" t="str">
            <v>т</v>
          </cell>
          <cell r="D28">
            <v>826</v>
          </cell>
          <cell r="E28">
            <v>12.799999999999999</v>
          </cell>
          <cell r="F28">
            <v>10572.8</v>
          </cell>
          <cell r="G28">
            <v>372.88</v>
          </cell>
          <cell r="H28">
            <v>307998.88</v>
          </cell>
          <cell r="I28">
            <v>29.131250000000001</v>
          </cell>
          <cell r="J28">
            <v>297426.08</v>
          </cell>
          <cell r="M28" t="str">
            <v>Калининский</v>
          </cell>
        </row>
        <row r="29">
          <cell r="A29">
            <v>6</v>
          </cell>
          <cell r="B29" t="str">
            <v>Прочие материалы</v>
          </cell>
          <cell r="C29" t="str">
            <v>руб.</v>
          </cell>
          <cell r="D29">
            <v>27</v>
          </cell>
          <cell r="E29">
            <v>1</v>
          </cell>
          <cell r="F29">
            <v>27</v>
          </cell>
          <cell r="G29">
            <v>10</v>
          </cell>
          <cell r="H29">
            <v>270</v>
          </cell>
          <cell r="I29">
            <v>10</v>
          </cell>
          <cell r="J29">
            <v>243</v>
          </cell>
          <cell r="M29" t="str">
            <v>Калининский</v>
          </cell>
        </row>
        <row r="30">
          <cell r="A30">
            <v>7</v>
          </cell>
          <cell r="F30">
            <v>0</v>
          </cell>
          <cell r="H30">
            <v>0</v>
          </cell>
          <cell r="I30" t="e">
            <v>#DIV/0!</v>
          </cell>
          <cell r="J30">
            <v>0</v>
          </cell>
          <cell r="M30" t="str">
            <v>Калининский</v>
          </cell>
        </row>
        <row r="31">
          <cell r="A31">
            <v>8</v>
          </cell>
          <cell r="F31">
            <v>0</v>
          </cell>
          <cell r="H31">
            <v>0</v>
          </cell>
          <cell r="I31" t="e">
            <v>#DIV/0!</v>
          </cell>
          <cell r="J31">
            <v>0</v>
          </cell>
          <cell r="M31" t="str">
            <v>Калининский</v>
          </cell>
        </row>
        <row r="32">
          <cell r="A32">
            <v>9</v>
          </cell>
          <cell r="F32">
            <v>0</v>
          </cell>
          <cell r="H32">
            <v>0</v>
          </cell>
          <cell r="I32" t="e">
            <v>#DIV/0!</v>
          </cell>
          <cell r="J32">
            <v>0</v>
          </cell>
          <cell r="M32" t="str">
            <v>Калининский</v>
          </cell>
        </row>
        <row r="33">
          <cell r="A33">
            <v>10</v>
          </cell>
          <cell r="F33">
            <v>0</v>
          </cell>
          <cell r="H33">
            <v>0</v>
          </cell>
          <cell r="I33" t="e">
            <v>#DIV/0!</v>
          </cell>
          <cell r="J33">
            <v>0</v>
          </cell>
          <cell r="M33" t="str">
            <v>Калининский</v>
          </cell>
        </row>
        <row r="34">
          <cell r="M34" t="str">
            <v>Калининский</v>
          </cell>
        </row>
        <row r="35">
          <cell r="B35" t="str">
            <v>Транспортировка материалов, т (вид транспорта, км)</v>
          </cell>
          <cell r="F35">
            <v>15716.73</v>
          </cell>
          <cell r="H35">
            <v>284300.46000000002</v>
          </cell>
          <cell r="I35">
            <v>18.089033787562681</v>
          </cell>
          <cell r="J35">
            <v>268583.73</v>
          </cell>
          <cell r="M35" t="str">
            <v>Калининский</v>
          </cell>
        </row>
        <row r="36">
          <cell r="A36">
            <v>1</v>
          </cell>
          <cell r="B36" t="str">
            <v>ПГС - 154 км</v>
          </cell>
          <cell r="C36" t="str">
            <v>т</v>
          </cell>
          <cell r="D36">
            <v>1499</v>
          </cell>
          <cell r="E36">
            <v>7.31</v>
          </cell>
          <cell r="F36">
            <v>10957.689999999999</v>
          </cell>
          <cell r="G36">
            <v>150.97999999999999</v>
          </cell>
          <cell r="H36">
            <v>226319.02</v>
          </cell>
          <cell r="I36">
            <v>20.653898768809849</v>
          </cell>
          <cell r="J36">
            <v>215361.33</v>
          </cell>
          <cell r="M36" t="str">
            <v>Калининский</v>
          </cell>
        </row>
        <row r="37">
          <cell r="A37">
            <v>2</v>
          </cell>
          <cell r="B37" t="str">
            <v>Битум вязкий -57 км</v>
          </cell>
          <cell r="C37" t="str">
            <v>т</v>
          </cell>
          <cell r="D37">
            <v>0</v>
          </cell>
          <cell r="E37">
            <v>0</v>
          </cell>
          <cell r="F37">
            <v>0</v>
          </cell>
          <cell r="G37">
            <v>105.29600000000001</v>
          </cell>
          <cell r="H37">
            <v>0</v>
          </cell>
          <cell r="I37" t="e">
            <v>#DIV/0!</v>
          </cell>
          <cell r="J37">
            <v>0</v>
          </cell>
          <cell r="M37" t="str">
            <v>Калининский</v>
          </cell>
        </row>
        <row r="38">
          <cell r="A38">
            <v>3</v>
          </cell>
          <cell r="B38" t="str">
            <v>Битум жидкий-57 км</v>
          </cell>
          <cell r="C38" t="str">
            <v>т</v>
          </cell>
          <cell r="D38">
            <v>0</v>
          </cell>
          <cell r="E38">
            <v>0</v>
          </cell>
          <cell r="F38">
            <v>0</v>
          </cell>
          <cell r="G38">
            <v>105.29600000000001</v>
          </cell>
          <cell r="H38">
            <v>0</v>
          </cell>
          <cell r="I38" t="e">
            <v>#DIV/0!</v>
          </cell>
          <cell r="J38">
            <v>0</v>
          </cell>
          <cell r="M38" t="str">
            <v>Калининский</v>
          </cell>
        </row>
        <row r="39">
          <cell r="A39">
            <v>4</v>
          </cell>
          <cell r="B39" t="str">
            <v>М/з а/ бетонная смесь -17 км</v>
          </cell>
          <cell r="C39" t="str">
            <v>т</v>
          </cell>
          <cell r="D39">
            <v>1990</v>
          </cell>
          <cell r="E39">
            <v>1.69</v>
          </cell>
          <cell r="F39">
            <v>3363.1</v>
          </cell>
          <cell r="G39">
            <v>20.59</v>
          </cell>
          <cell r="H39">
            <v>40974.1</v>
          </cell>
          <cell r="I39">
            <v>12.183431952662723</v>
          </cell>
          <cell r="J39">
            <v>37611</v>
          </cell>
          <cell r="M39" t="str">
            <v>Калининский</v>
          </cell>
        </row>
        <row r="40">
          <cell r="A40">
            <v>5</v>
          </cell>
          <cell r="B40" t="str">
            <v>Черный щебень-17 км</v>
          </cell>
          <cell r="C40" t="str">
            <v>т</v>
          </cell>
          <cell r="D40">
            <v>826</v>
          </cell>
          <cell r="E40">
            <v>1.69</v>
          </cell>
          <cell r="F40">
            <v>1395.94</v>
          </cell>
          <cell r="G40">
            <v>20.59</v>
          </cell>
          <cell r="H40">
            <v>17007.34</v>
          </cell>
          <cell r="I40">
            <v>12.183431952662721</v>
          </cell>
          <cell r="J40">
            <v>15611.4</v>
          </cell>
          <cell r="M40" t="str">
            <v>Калининский</v>
          </cell>
        </row>
        <row r="41">
          <cell r="A41">
            <v>6</v>
          </cell>
          <cell r="C41" t="str">
            <v>т</v>
          </cell>
          <cell r="H41">
            <v>0</v>
          </cell>
          <cell r="I41" t="e">
            <v>#DIV/0!</v>
          </cell>
          <cell r="J41">
            <v>0</v>
          </cell>
          <cell r="M41" t="str">
            <v>Калининский</v>
          </cell>
        </row>
        <row r="42">
          <cell r="A42">
            <v>7</v>
          </cell>
          <cell r="C42" t="str">
            <v>т</v>
          </cell>
          <cell r="F42">
            <v>0</v>
          </cell>
          <cell r="H42">
            <v>0</v>
          </cell>
          <cell r="I42" t="e">
            <v>#DIV/0!</v>
          </cell>
          <cell r="J42">
            <v>0</v>
          </cell>
          <cell r="M42" t="str">
            <v>Калининский</v>
          </cell>
        </row>
        <row r="43">
          <cell r="A43">
            <v>8</v>
          </cell>
          <cell r="C43" t="str">
            <v>т</v>
          </cell>
          <cell r="F43">
            <v>0</v>
          </cell>
          <cell r="H43">
            <v>0</v>
          </cell>
          <cell r="I43" t="e">
            <v>#DIV/0!</v>
          </cell>
          <cell r="J43">
            <v>0</v>
          </cell>
          <cell r="M43" t="str">
            <v>Калининский</v>
          </cell>
        </row>
        <row r="44">
          <cell r="A44">
            <v>9</v>
          </cell>
          <cell r="C44" t="str">
            <v>т</v>
          </cell>
          <cell r="F44">
            <v>0</v>
          </cell>
          <cell r="H44">
            <v>0</v>
          </cell>
          <cell r="I44" t="e">
            <v>#DIV/0!</v>
          </cell>
          <cell r="J44">
            <v>0</v>
          </cell>
          <cell r="M44" t="str">
            <v>Калининский</v>
          </cell>
        </row>
        <row r="45">
          <cell r="A45">
            <v>10</v>
          </cell>
          <cell r="C45" t="str">
            <v>т</v>
          </cell>
          <cell r="F45">
            <v>0</v>
          </cell>
          <cell r="H45">
            <v>0</v>
          </cell>
          <cell r="I45" t="e">
            <v>#DIV/0!</v>
          </cell>
          <cell r="J45">
            <v>0</v>
          </cell>
          <cell r="M45" t="str">
            <v>Калининский</v>
          </cell>
        </row>
        <row r="46">
          <cell r="M46" t="str">
            <v>Калининский</v>
          </cell>
        </row>
        <row r="47">
          <cell r="B47" t="str">
            <v>Заготовительно-складские расходы</v>
          </cell>
          <cell r="F47">
            <v>0</v>
          </cell>
          <cell r="H47">
            <v>0</v>
          </cell>
          <cell r="I47" t="e">
            <v>#DIV/0!</v>
          </cell>
          <cell r="J47">
            <v>0</v>
          </cell>
          <cell r="M47" t="str">
            <v>Калининский</v>
          </cell>
        </row>
        <row r="48">
          <cell r="A48">
            <v>1</v>
          </cell>
          <cell r="B48" t="str">
            <v>ПГС</v>
          </cell>
          <cell r="C48" t="str">
            <v>руб</v>
          </cell>
          <cell r="E48">
            <v>12540.39</v>
          </cell>
          <cell r="F48">
            <v>0</v>
          </cell>
          <cell r="H48">
            <v>0</v>
          </cell>
          <cell r="I48" t="e">
            <v>#DIV/0!</v>
          </cell>
          <cell r="J48">
            <v>0</v>
          </cell>
          <cell r="M48" t="str">
            <v>Калининский</v>
          </cell>
        </row>
        <row r="49">
          <cell r="A49">
            <v>2</v>
          </cell>
          <cell r="B49" t="str">
            <v xml:space="preserve">Битум вязкий </v>
          </cell>
          <cell r="C49" t="str">
            <v>руб</v>
          </cell>
          <cell r="E49">
            <v>1976.3999999999999</v>
          </cell>
          <cell r="F49">
            <v>0</v>
          </cell>
          <cell r="H49">
            <v>0</v>
          </cell>
          <cell r="I49" t="e">
            <v>#DIV/0!</v>
          </cell>
          <cell r="J49">
            <v>0</v>
          </cell>
          <cell r="M49" t="str">
            <v>Калининский</v>
          </cell>
        </row>
        <row r="50">
          <cell r="A50">
            <v>3</v>
          </cell>
          <cell r="B50" t="str">
            <v>Битум жидкий</v>
          </cell>
          <cell r="C50" t="str">
            <v>руб</v>
          </cell>
          <cell r="E50">
            <v>950.55</v>
          </cell>
          <cell r="F50">
            <v>0</v>
          </cell>
          <cell r="H50">
            <v>0</v>
          </cell>
          <cell r="I50" t="e">
            <v>#DIV/0!</v>
          </cell>
          <cell r="J50">
            <v>0</v>
          </cell>
          <cell r="M50" t="str">
            <v>Калининский</v>
          </cell>
        </row>
        <row r="51">
          <cell r="A51">
            <v>4</v>
          </cell>
          <cell r="B51" t="str">
            <v>М/з а/ бетонная смесь</v>
          </cell>
          <cell r="C51" t="str">
            <v>руб</v>
          </cell>
          <cell r="E51">
            <v>32894.699999999997</v>
          </cell>
          <cell r="F51">
            <v>0</v>
          </cell>
          <cell r="H51">
            <v>0</v>
          </cell>
          <cell r="I51" t="e">
            <v>#DIV/0!</v>
          </cell>
          <cell r="J51">
            <v>0</v>
          </cell>
          <cell r="M51" t="str">
            <v>Калининский</v>
          </cell>
        </row>
        <row r="52">
          <cell r="A52">
            <v>5</v>
          </cell>
          <cell r="B52" t="str">
            <v>Черный щебень</v>
          </cell>
          <cell r="C52" t="str">
            <v>руб</v>
          </cell>
          <cell r="E52">
            <v>11968.74</v>
          </cell>
          <cell r="F52">
            <v>0</v>
          </cell>
          <cell r="H52">
            <v>0</v>
          </cell>
          <cell r="I52" t="e">
            <v>#DIV/0!</v>
          </cell>
          <cell r="J52">
            <v>0</v>
          </cell>
          <cell r="M52" t="str">
            <v>Калининский</v>
          </cell>
        </row>
        <row r="53">
          <cell r="A53">
            <v>6</v>
          </cell>
          <cell r="B53" t="str">
            <v>Прочие материалы</v>
          </cell>
          <cell r="C53" t="str">
            <v>руб</v>
          </cell>
          <cell r="E53">
            <v>27</v>
          </cell>
          <cell r="F53">
            <v>0</v>
          </cell>
          <cell r="H53">
            <v>0</v>
          </cell>
          <cell r="I53" t="e">
            <v>#DIV/0!</v>
          </cell>
          <cell r="J53">
            <v>0</v>
          </cell>
          <cell r="M53" t="str">
            <v>Калининский</v>
          </cell>
        </row>
        <row r="54">
          <cell r="A54">
            <v>7</v>
          </cell>
          <cell r="B54">
            <v>0</v>
          </cell>
          <cell r="C54" t="str">
            <v>руб</v>
          </cell>
          <cell r="E54">
            <v>0</v>
          </cell>
          <cell r="F54">
            <v>0</v>
          </cell>
          <cell r="H54">
            <v>0</v>
          </cell>
          <cell r="I54" t="e">
            <v>#DIV/0!</v>
          </cell>
          <cell r="J54">
            <v>0</v>
          </cell>
          <cell r="M54" t="str">
            <v>Калининский</v>
          </cell>
        </row>
        <row r="55">
          <cell r="A55">
            <v>8</v>
          </cell>
          <cell r="B55">
            <v>0</v>
          </cell>
          <cell r="C55" t="str">
            <v>руб</v>
          </cell>
          <cell r="E55">
            <v>0</v>
          </cell>
          <cell r="F55">
            <v>0</v>
          </cell>
          <cell r="H55">
            <v>0</v>
          </cell>
          <cell r="I55" t="e">
            <v>#DIV/0!</v>
          </cell>
          <cell r="J55">
            <v>0</v>
          </cell>
          <cell r="M55" t="str">
            <v>Калининский</v>
          </cell>
        </row>
        <row r="56">
          <cell r="A56">
            <v>9</v>
          </cell>
          <cell r="B56">
            <v>0</v>
          </cell>
          <cell r="C56" t="str">
            <v>руб</v>
          </cell>
          <cell r="E56">
            <v>0</v>
          </cell>
          <cell r="F56">
            <v>0</v>
          </cell>
          <cell r="H56">
            <v>0</v>
          </cell>
          <cell r="I56" t="e">
            <v>#DIV/0!</v>
          </cell>
          <cell r="J56">
            <v>0</v>
          </cell>
          <cell r="M56" t="str">
            <v>Калининский</v>
          </cell>
        </row>
        <row r="57">
          <cell r="A57">
            <v>10</v>
          </cell>
          <cell r="B57">
            <v>0</v>
          </cell>
          <cell r="C57" t="str">
            <v>руб</v>
          </cell>
          <cell r="E57">
            <v>0</v>
          </cell>
          <cell r="F57">
            <v>0</v>
          </cell>
          <cell r="H57">
            <v>0</v>
          </cell>
          <cell r="I57" t="e">
            <v>#DIV/0!</v>
          </cell>
          <cell r="J57">
            <v>0</v>
          </cell>
          <cell r="M57" t="str">
            <v>Калининский</v>
          </cell>
        </row>
        <row r="58">
          <cell r="M58" t="str">
            <v>Калининский</v>
          </cell>
        </row>
        <row r="59">
          <cell r="M59" t="str">
            <v>Калининский</v>
          </cell>
        </row>
        <row r="60">
          <cell r="B60" t="str">
            <v>Составил:______________________________</v>
          </cell>
          <cell r="M60" t="str">
            <v>Калининский</v>
          </cell>
        </row>
        <row r="61">
          <cell r="B61" t="str">
            <v>Начальник ТДО: ________________________</v>
          </cell>
          <cell r="M61" t="str">
            <v>Калининский</v>
          </cell>
        </row>
        <row r="62">
          <cell r="B62" t="str">
            <v>Район: Калининский \ Калининская - Новониколаевская ;  км: 11+000-17+800 ; 29+200-30+500 \ Поверхностная обработка (II вариант)</v>
          </cell>
          <cell r="K62">
            <v>97</v>
          </cell>
          <cell r="M62" t="str">
            <v>Калининский</v>
          </cell>
        </row>
        <row r="63">
          <cell r="A63" t="str">
            <v>97-1.1.</v>
          </cell>
          <cell r="B63" t="str">
            <v>Фонд заработной платы</v>
          </cell>
          <cell r="D63">
            <v>4973</v>
          </cell>
          <cell r="F63">
            <v>3029</v>
          </cell>
          <cell r="H63">
            <v>64290.657000000007</v>
          </cell>
          <cell r="I63">
            <v>21.225043578738859</v>
          </cell>
          <cell r="J63">
            <v>61261.657000000007</v>
          </cell>
          <cell r="K63">
            <v>97</v>
          </cell>
          <cell r="L63" t="str">
            <v>1.1.</v>
          </cell>
          <cell r="M63" t="str">
            <v>Калининский</v>
          </cell>
        </row>
        <row r="64">
          <cell r="A64" t="str">
            <v>97-1.1.1.</v>
          </cell>
          <cell r="B64" t="str">
            <v>Основные рабочие</v>
          </cell>
          <cell r="C64" t="str">
            <v>ч/ч</v>
          </cell>
          <cell r="D64">
            <v>3137</v>
          </cell>
          <cell r="E64">
            <v>0.55403251514185525</v>
          </cell>
          <cell r="F64">
            <v>1738</v>
          </cell>
          <cell r="G64">
            <v>12.201000000000002</v>
          </cell>
          <cell r="H64">
            <v>38274.537000000004</v>
          </cell>
          <cell r="I64">
            <v>22.022173187571923</v>
          </cell>
          <cell r="J64">
            <v>36536.537000000004</v>
          </cell>
          <cell r="K64">
            <v>97</v>
          </cell>
          <cell r="L64" t="str">
            <v>1.1.1.</v>
          </cell>
          <cell r="M64" t="str">
            <v>Калининский</v>
          </cell>
        </row>
        <row r="65">
          <cell r="A65" t="str">
            <v>97-1.1.2.</v>
          </cell>
          <cell r="B65" t="str">
            <v>Машинисты</v>
          </cell>
          <cell r="C65" t="str">
            <v>ч/ч</v>
          </cell>
          <cell r="D65">
            <v>1836</v>
          </cell>
          <cell r="E65">
            <v>0.70315904139433549</v>
          </cell>
          <cell r="F65">
            <v>1291</v>
          </cell>
          <cell r="G65">
            <v>14.17</v>
          </cell>
          <cell r="H65">
            <v>26016.12</v>
          </cell>
          <cell r="I65">
            <v>20.151913245546087</v>
          </cell>
          <cell r="J65">
            <v>24725.119999999999</v>
          </cell>
          <cell r="K65">
            <v>97</v>
          </cell>
          <cell r="L65" t="str">
            <v>1.1.2.</v>
          </cell>
          <cell r="M65" t="str">
            <v>Калининский</v>
          </cell>
        </row>
        <row r="66">
          <cell r="M66" t="str">
            <v>Калининский</v>
          </cell>
        </row>
        <row r="67">
          <cell r="A67" t="str">
            <v>97-1.2.</v>
          </cell>
          <cell r="B67" t="str">
            <v>Технические ресурсы по нормам СНиП (без зарботной платы машиниста)</v>
          </cell>
          <cell r="F67">
            <v>3125.0059999999999</v>
          </cell>
          <cell r="H67">
            <v>175448.81647999998</v>
          </cell>
          <cell r="I67">
            <v>56.143513478054118</v>
          </cell>
          <cell r="J67">
            <v>172323.81047999999</v>
          </cell>
          <cell r="K67">
            <v>97</v>
          </cell>
          <cell r="L67" t="str">
            <v>1.2.</v>
          </cell>
          <cell r="M67" t="str">
            <v>Калининский</v>
          </cell>
        </row>
        <row r="68">
          <cell r="A68">
            <v>1</v>
          </cell>
          <cell r="B68" t="str">
            <v>Автогрейдер средний</v>
          </cell>
          <cell r="C68" t="str">
            <v>м/ч</v>
          </cell>
          <cell r="D68">
            <v>84.24</v>
          </cell>
          <cell r="E68">
            <v>2.48</v>
          </cell>
          <cell r="F68">
            <v>208.9152</v>
          </cell>
          <cell r="G68">
            <v>125.03</v>
          </cell>
          <cell r="H68">
            <v>10532.527199999999</v>
          </cell>
          <cell r="I68">
            <v>50.415322580645153</v>
          </cell>
          <cell r="J68">
            <v>10323.611999999999</v>
          </cell>
          <cell r="M68" t="str">
            <v>Калининский</v>
          </cell>
        </row>
        <row r="69">
          <cell r="A69">
            <v>2</v>
          </cell>
          <cell r="B69" t="str">
            <v>Щебнераспределитель</v>
          </cell>
          <cell r="C69" t="str">
            <v>м/ч</v>
          </cell>
          <cell r="D69">
            <v>77.195999999999998</v>
          </cell>
          <cell r="E69">
            <v>4.21</v>
          </cell>
          <cell r="F69">
            <v>325</v>
          </cell>
          <cell r="G69">
            <v>86.93</v>
          </cell>
          <cell r="H69">
            <v>6710.6482800000003</v>
          </cell>
          <cell r="I69">
            <v>20.648148553846156</v>
          </cell>
          <cell r="J69">
            <v>6385.6482800000003</v>
          </cell>
          <cell r="M69" t="str">
            <v>Калининский</v>
          </cell>
        </row>
        <row r="70">
          <cell r="A70">
            <v>3</v>
          </cell>
          <cell r="B70" t="str">
            <v>Автогудронатор 3500л</v>
          </cell>
          <cell r="C70" t="str">
            <v>м/ч</v>
          </cell>
          <cell r="D70">
            <v>29.52</v>
          </cell>
          <cell r="E70">
            <v>5.99</v>
          </cell>
          <cell r="F70">
            <v>176.82480000000001</v>
          </cell>
          <cell r="G70">
            <v>77.02</v>
          </cell>
          <cell r="H70">
            <v>2273.6304</v>
          </cell>
          <cell r="I70">
            <v>12.858096828046744</v>
          </cell>
          <cell r="J70">
            <v>2096.8056000000001</v>
          </cell>
          <cell r="M70" t="str">
            <v>Калининский</v>
          </cell>
        </row>
        <row r="71">
          <cell r="A71">
            <v>4</v>
          </cell>
          <cell r="B71" t="str">
            <v>Машина поливомоечная</v>
          </cell>
          <cell r="C71" t="str">
            <v>м/ч</v>
          </cell>
          <cell r="D71">
            <v>27.936</v>
          </cell>
          <cell r="E71">
            <v>6.16</v>
          </cell>
          <cell r="F71">
            <v>172.08575999999999</v>
          </cell>
          <cell r="G71">
            <v>197.6</v>
          </cell>
          <cell r="H71">
            <v>5520.1535999999996</v>
          </cell>
          <cell r="I71">
            <v>32.077922077922075</v>
          </cell>
          <cell r="J71">
            <v>5348.0678399999997</v>
          </cell>
          <cell r="M71" t="str">
            <v>Калининский</v>
          </cell>
        </row>
        <row r="72">
          <cell r="A72">
            <v>5</v>
          </cell>
          <cell r="B72" t="str">
            <v xml:space="preserve">Каток  самоходный гладкий 5 тн </v>
          </cell>
          <cell r="C72" t="str">
            <v>м/ч</v>
          </cell>
          <cell r="D72">
            <v>460.63200000000001</v>
          </cell>
          <cell r="E72">
            <v>1.81</v>
          </cell>
          <cell r="F72">
            <v>833.74392</v>
          </cell>
          <cell r="G72">
            <v>80.16</v>
          </cell>
          <cell r="H72">
            <v>36924.261119999996</v>
          </cell>
          <cell r="I72">
            <v>44.28729281767955</v>
          </cell>
          <cell r="J72">
            <v>36090.517199999995</v>
          </cell>
          <cell r="M72" t="str">
            <v>Калининский</v>
          </cell>
        </row>
        <row r="73">
          <cell r="A73">
            <v>6</v>
          </cell>
          <cell r="B73" t="str">
            <v xml:space="preserve">Каток вальцевый  10 тн </v>
          </cell>
          <cell r="C73" t="str">
            <v>м/ч</v>
          </cell>
          <cell r="D73">
            <v>705.40800000000002</v>
          </cell>
          <cell r="E73">
            <v>1.69</v>
          </cell>
          <cell r="F73">
            <v>680</v>
          </cell>
          <cell r="G73">
            <v>117.14</v>
          </cell>
          <cell r="H73">
            <v>82631.493119999999</v>
          </cell>
          <cell r="I73">
            <v>121.51690164705882</v>
          </cell>
          <cell r="J73">
            <v>81951.493119999999</v>
          </cell>
          <cell r="M73" t="str">
            <v>Калининский</v>
          </cell>
        </row>
        <row r="74">
          <cell r="A74">
            <v>7</v>
          </cell>
          <cell r="B74" t="str">
            <v>Укладчик а/бетона</v>
          </cell>
          <cell r="C74" t="str">
            <v>м/ч</v>
          </cell>
          <cell r="D74">
            <v>158.93999999999997</v>
          </cell>
          <cell r="E74">
            <v>2.29</v>
          </cell>
          <cell r="F74">
            <v>364</v>
          </cell>
          <cell r="G74">
            <v>148.81</v>
          </cell>
          <cell r="H74">
            <v>23651.861399999994</v>
          </cell>
          <cell r="I74">
            <v>64.977641208791198</v>
          </cell>
          <cell r="J74">
            <v>23287.861399999994</v>
          </cell>
          <cell r="M74" t="str">
            <v>Калининский</v>
          </cell>
        </row>
        <row r="75">
          <cell r="A75">
            <v>8</v>
          </cell>
          <cell r="B75" t="str">
            <v>Пневмокаток 18тн</v>
          </cell>
          <cell r="C75" t="str">
            <v>м/ч</v>
          </cell>
          <cell r="D75">
            <v>12.96</v>
          </cell>
          <cell r="E75">
            <v>4.88</v>
          </cell>
          <cell r="F75">
            <v>63.244800000000005</v>
          </cell>
          <cell r="G75">
            <v>94.73</v>
          </cell>
          <cell r="H75">
            <v>1227.7008000000001</v>
          </cell>
          <cell r="I75">
            <v>19.41188524590164</v>
          </cell>
          <cell r="J75">
            <v>1164.4560000000001</v>
          </cell>
          <cell r="M75" t="str">
            <v>Калининский</v>
          </cell>
        </row>
        <row r="76">
          <cell r="A76">
            <v>9</v>
          </cell>
          <cell r="B76" t="str">
            <v>Автогудронатор 7000 л</v>
          </cell>
          <cell r="C76" t="str">
            <v>м/ч</v>
          </cell>
          <cell r="D76">
            <v>15.815999999999999</v>
          </cell>
          <cell r="E76">
            <v>7.22</v>
          </cell>
          <cell r="F76">
            <v>114.19151999999998</v>
          </cell>
          <cell r="G76">
            <v>141.41</v>
          </cell>
          <cell r="H76">
            <v>2236.5405599999999</v>
          </cell>
          <cell r="I76">
            <v>19.585872576177287</v>
          </cell>
          <cell r="J76">
            <v>2122.3490400000001</v>
          </cell>
          <cell r="M76" t="str">
            <v>Калининский</v>
          </cell>
        </row>
        <row r="77">
          <cell r="A77">
            <v>10</v>
          </cell>
          <cell r="B77" t="str">
            <v>Прочие машины</v>
          </cell>
          <cell r="C77" t="str">
            <v>руб</v>
          </cell>
          <cell r="D77">
            <v>187</v>
          </cell>
          <cell r="E77">
            <v>1</v>
          </cell>
          <cell r="F77">
            <v>187</v>
          </cell>
          <cell r="G77">
            <v>20</v>
          </cell>
          <cell r="H77">
            <v>3740</v>
          </cell>
          <cell r="I77">
            <v>20</v>
          </cell>
          <cell r="J77">
            <v>3553</v>
          </cell>
          <cell r="M77" t="str">
            <v>Калининский</v>
          </cell>
        </row>
        <row r="78">
          <cell r="M78" t="str">
            <v>Калининский</v>
          </cell>
        </row>
        <row r="79">
          <cell r="A79" t="str">
            <v>97-1.3.</v>
          </cell>
          <cell r="B79" t="str">
            <v>Материалы</v>
          </cell>
          <cell r="F79">
            <v>93960.54</v>
          </cell>
          <cell r="H79">
            <v>2958439.76</v>
          </cell>
          <cell r="I79">
            <v>31.485980817053626</v>
          </cell>
          <cell r="J79">
            <v>2864479.2199999997</v>
          </cell>
          <cell r="K79">
            <v>97</v>
          </cell>
          <cell r="L79" t="str">
            <v>1.3.</v>
          </cell>
          <cell r="M79" t="str">
            <v>Калининский</v>
          </cell>
        </row>
        <row r="80">
          <cell r="B80" t="str">
            <v>Материальные ресурсы по нормам СНиП</v>
          </cell>
          <cell r="F80">
            <v>67774.299999999988</v>
          </cell>
          <cell r="H80">
            <v>2480403.56</v>
          </cell>
          <cell r="I80">
            <v>36.597995995532237</v>
          </cell>
          <cell r="J80">
            <v>2412629.2599999998</v>
          </cell>
          <cell r="M80" t="str">
            <v>Калининский</v>
          </cell>
        </row>
        <row r="81">
          <cell r="A81">
            <v>1</v>
          </cell>
          <cell r="B81" t="str">
            <v>ПГС</v>
          </cell>
          <cell r="C81" t="str">
            <v>м3</v>
          </cell>
          <cell r="D81">
            <v>1190</v>
          </cell>
          <cell r="E81">
            <v>1.9</v>
          </cell>
          <cell r="F81">
            <v>2261</v>
          </cell>
          <cell r="G81">
            <v>40.57</v>
          </cell>
          <cell r="H81">
            <v>48278.3</v>
          </cell>
          <cell r="I81">
            <v>21.352631578947371</v>
          </cell>
          <cell r="J81">
            <v>46017.3</v>
          </cell>
          <cell r="M81" t="str">
            <v>Калининский</v>
          </cell>
        </row>
        <row r="82">
          <cell r="A82">
            <v>2</v>
          </cell>
          <cell r="B82" t="str">
            <v xml:space="preserve">Битум вязкий </v>
          </cell>
          <cell r="C82" t="str">
            <v>т</v>
          </cell>
          <cell r="D82">
            <v>45</v>
          </cell>
          <cell r="E82">
            <v>65.88</v>
          </cell>
          <cell r="F82">
            <v>2964.6</v>
          </cell>
          <cell r="G82">
            <v>3528.4</v>
          </cell>
          <cell r="H82">
            <v>158778</v>
          </cell>
          <cell r="I82">
            <v>53.557984213721923</v>
          </cell>
          <cell r="J82">
            <v>155813.4</v>
          </cell>
          <cell r="M82" t="str">
            <v>Калининский</v>
          </cell>
        </row>
        <row r="83">
          <cell r="A83">
            <v>3</v>
          </cell>
          <cell r="B83" t="str">
            <v>Битум жидкий</v>
          </cell>
          <cell r="C83" t="str">
            <v>т</v>
          </cell>
          <cell r="D83">
            <v>22</v>
          </cell>
          <cell r="E83">
            <v>63.37</v>
          </cell>
          <cell r="F83">
            <v>1394.1399999999999</v>
          </cell>
          <cell r="G83">
            <v>3493.63</v>
          </cell>
          <cell r="H83">
            <v>76859.86</v>
          </cell>
          <cell r="I83">
            <v>55.130661196149603</v>
          </cell>
          <cell r="J83">
            <v>75465.72</v>
          </cell>
          <cell r="M83" t="str">
            <v>Калининский</v>
          </cell>
        </row>
        <row r="84">
          <cell r="A84">
            <v>4</v>
          </cell>
          <cell r="B84" t="str">
            <v>М/з а/ бетонная смесь</v>
          </cell>
          <cell r="C84" t="str">
            <v>т</v>
          </cell>
          <cell r="D84">
            <v>3034</v>
          </cell>
          <cell r="E84">
            <v>14.84</v>
          </cell>
          <cell r="F84">
            <v>45024.56</v>
          </cell>
          <cell r="G84">
            <v>569.5</v>
          </cell>
          <cell r="H84">
            <v>1727863</v>
          </cell>
          <cell r="I84">
            <v>38.376010781671162</v>
          </cell>
          <cell r="J84">
            <v>1682838.44</v>
          </cell>
          <cell r="M84" t="str">
            <v>Калининский</v>
          </cell>
        </row>
        <row r="85">
          <cell r="A85">
            <v>5</v>
          </cell>
          <cell r="B85" t="str">
            <v>черный щебень</v>
          </cell>
          <cell r="C85" t="str">
            <v>т</v>
          </cell>
          <cell r="D85">
            <v>1255</v>
          </cell>
          <cell r="E85">
            <v>12.8</v>
          </cell>
          <cell r="F85">
            <v>16064</v>
          </cell>
          <cell r="G85">
            <v>372.88</v>
          </cell>
          <cell r="H85">
            <v>467964.4</v>
          </cell>
          <cell r="I85">
            <v>29.131250000000001</v>
          </cell>
          <cell r="J85">
            <v>451900.4</v>
          </cell>
          <cell r="M85" t="str">
            <v>Калининский</v>
          </cell>
        </row>
        <row r="86">
          <cell r="A86">
            <v>6</v>
          </cell>
          <cell r="B86" t="str">
            <v>Прочие материалы</v>
          </cell>
          <cell r="C86" t="str">
            <v>руб.</v>
          </cell>
          <cell r="D86">
            <v>66</v>
          </cell>
          <cell r="E86">
            <v>1</v>
          </cell>
          <cell r="F86">
            <v>66</v>
          </cell>
          <cell r="G86">
            <v>10</v>
          </cell>
          <cell r="H86">
            <v>660</v>
          </cell>
          <cell r="I86">
            <v>10</v>
          </cell>
          <cell r="J86">
            <v>594</v>
          </cell>
          <cell r="M86" t="str">
            <v>Калининский</v>
          </cell>
        </row>
        <row r="87">
          <cell r="A87">
            <v>7</v>
          </cell>
          <cell r="F87">
            <v>0</v>
          </cell>
          <cell r="H87">
            <v>0</v>
          </cell>
          <cell r="I87" t="e">
            <v>#DIV/0!</v>
          </cell>
          <cell r="J87">
            <v>0</v>
          </cell>
          <cell r="M87" t="str">
            <v>Калининский</v>
          </cell>
        </row>
        <row r="88">
          <cell r="A88">
            <v>8</v>
          </cell>
          <cell r="F88">
            <v>0</v>
          </cell>
          <cell r="H88">
            <v>0</v>
          </cell>
          <cell r="I88" t="e">
            <v>#DIV/0!</v>
          </cell>
          <cell r="J88">
            <v>0</v>
          </cell>
          <cell r="M88" t="str">
            <v>Калининский</v>
          </cell>
        </row>
        <row r="89">
          <cell r="A89">
            <v>9</v>
          </cell>
          <cell r="F89">
            <v>0</v>
          </cell>
          <cell r="H89">
            <v>0</v>
          </cell>
          <cell r="I89" t="e">
            <v>#DIV/0!</v>
          </cell>
          <cell r="J89">
            <v>0</v>
          </cell>
          <cell r="M89" t="str">
            <v>Калининский</v>
          </cell>
        </row>
        <row r="90">
          <cell r="A90">
            <v>10</v>
          </cell>
          <cell r="F90">
            <v>0</v>
          </cell>
          <cell r="H90">
            <v>0</v>
          </cell>
          <cell r="I90" t="e">
            <v>#DIV/0!</v>
          </cell>
          <cell r="J90">
            <v>0</v>
          </cell>
          <cell r="M90" t="str">
            <v>Калининский</v>
          </cell>
        </row>
        <row r="91">
          <cell r="M91" t="str">
            <v>Калининский</v>
          </cell>
        </row>
        <row r="92">
          <cell r="B92" t="str">
            <v>Транспортировка материалов, т (вид транспорта, км)</v>
          </cell>
          <cell r="F92">
            <v>26186.240000000002</v>
          </cell>
          <cell r="H92">
            <v>478036.19999999995</v>
          </cell>
          <cell r="I92">
            <v>18.255243975461919</v>
          </cell>
          <cell r="J92">
            <v>451849.95999999996</v>
          </cell>
          <cell r="M92" t="str">
            <v>Калининский</v>
          </cell>
        </row>
        <row r="93">
          <cell r="A93">
            <v>1</v>
          </cell>
          <cell r="B93" t="str">
            <v>ПГС - 163 км</v>
          </cell>
          <cell r="C93" t="str">
            <v>т</v>
          </cell>
          <cell r="D93">
            <v>2142</v>
          </cell>
          <cell r="E93">
            <v>7.82</v>
          </cell>
          <cell r="F93">
            <v>16750.440000000002</v>
          </cell>
          <cell r="G93">
            <v>160.69999999999999</v>
          </cell>
          <cell r="H93">
            <v>344219.39999999997</v>
          </cell>
          <cell r="I93">
            <v>20.549872122762142</v>
          </cell>
          <cell r="J93">
            <v>327468.95999999996</v>
          </cell>
          <cell r="M93" t="str">
            <v>Калининский</v>
          </cell>
        </row>
        <row r="94">
          <cell r="A94">
            <v>2</v>
          </cell>
          <cell r="B94" t="str">
            <v>Битум вязкий -66 км</v>
          </cell>
          <cell r="C94" t="str">
            <v>т</v>
          </cell>
          <cell r="D94">
            <v>0</v>
          </cell>
          <cell r="F94">
            <v>0</v>
          </cell>
          <cell r="G94">
            <v>121.72800000000001</v>
          </cell>
          <cell r="H94">
            <v>0</v>
          </cell>
          <cell r="I94" t="e">
            <v>#DIV/0!</v>
          </cell>
          <cell r="J94">
            <v>0</v>
          </cell>
          <cell r="M94" t="str">
            <v>Калининский</v>
          </cell>
        </row>
        <row r="95">
          <cell r="A95">
            <v>3</v>
          </cell>
          <cell r="B95" t="str">
            <v>Битум жидкий-66 км</v>
          </cell>
          <cell r="C95" t="str">
            <v>т</v>
          </cell>
          <cell r="D95">
            <v>0</v>
          </cell>
          <cell r="F95">
            <v>0</v>
          </cell>
          <cell r="G95">
            <v>121.72800000000001</v>
          </cell>
          <cell r="H95">
            <v>0</v>
          </cell>
          <cell r="I95" t="e">
            <v>#DIV/0!</v>
          </cell>
          <cell r="J95">
            <v>0</v>
          </cell>
          <cell r="M95" t="str">
            <v>Калининский</v>
          </cell>
        </row>
        <row r="96">
          <cell r="A96">
            <v>4</v>
          </cell>
          <cell r="B96" t="str">
            <v>М/з а/ бетонная смесь -26 км</v>
          </cell>
          <cell r="C96" t="str">
            <v>т</v>
          </cell>
          <cell r="D96">
            <v>3034</v>
          </cell>
          <cell r="E96">
            <v>2.2000000000000002</v>
          </cell>
          <cell r="F96">
            <v>6674.8</v>
          </cell>
          <cell r="G96">
            <v>31.2</v>
          </cell>
          <cell r="H96">
            <v>94660.800000000003</v>
          </cell>
          <cell r="I96">
            <v>14.181818181818182</v>
          </cell>
          <cell r="J96">
            <v>87986</v>
          </cell>
          <cell r="M96" t="str">
            <v>Калининский</v>
          </cell>
        </row>
        <row r="97">
          <cell r="A97">
            <v>5</v>
          </cell>
          <cell r="B97" t="str">
            <v>Черный щебень-26 км</v>
          </cell>
          <cell r="C97" t="str">
            <v>т</v>
          </cell>
          <cell r="D97">
            <v>1255</v>
          </cell>
          <cell r="E97">
            <v>2.2000000000000002</v>
          </cell>
          <cell r="F97">
            <v>2761</v>
          </cell>
          <cell r="G97">
            <v>31.2</v>
          </cell>
          <cell r="H97">
            <v>39156</v>
          </cell>
          <cell r="I97">
            <v>14.181818181818182</v>
          </cell>
          <cell r="J97">
            <v>36395</v>
          </cell>
          <cell r="M97" t="str">
            <v>Калининский</v>
          </cell>
        </row>
        <row r="98">
          <cell r="A98">
            <v>6</v>
          </cell>
          <cell r="C98" t="str">
            <v>т</v>
          </cell>
          <cell r="H98">
            <v>0</v>
          </cell>
          <cell r="I98" t="e">
            <v>#DIV/0!</v>
          </cell>
          <cell r="J98">
            <v>0</v>
          </cell>
          <cell r="M98" t="str">
            <v>Калининский</v>
          </cell>
        </row>
        <row r="99">
          <cell r="A99">
            <v>7</v>
          </cell>
          <cell r="C99" t="str">
            <v>т</v>
          </cell>
          <cell r="F99">
            <v>0</v>
          </cell>
          <cell r="H99">
            <v>0</v>
          </cell>
          <cell r="I99" t="e">
            <v>#DIV/0!</v>
          </cell>
          <cell r="J99">
            <v>0</v>
          </cell>
          <cell r="M99" t="str">
            <v>Калининский</v>
          </cell>
        </row>
        <row r="100">
          <cell r="A100">
            <v>8</v>
          </cell>
          <cell r="C100" t="str">
            <v>т</v>
          </cell>
          <cell r="F100">
            <v>0</v>
          </cell>
          <cell r="H100">
            <v>0</v>
          </cell>
          <cell r="I100" t="e">
            <v>#DIV/0!</v>
          </cell>
          <cell r="J100">
            <v>0</v>
          </cell>
          <cell r="M100" t="str">
            <v>Калининский</v>
          </cell>
        </row>
        <row r="101">
          <cell r="A101">
            <v>9</v>
          </cell>
          <cell r="C101" t="str">
            <v>т</v>
          </cell>
          <cell r="F101">
            <v>0</v>
          </cell>
          <cell r="H101">
            <v>0</v>
          </cell>
          <cell r="I101" t="e">
            <v>#DIV/0!</v>
          </cell>
          <cell r="J101">
            <v>0</v>
          </cell>
          <cell r="M101" t="str">
            <v>Калининский</v>
          </cell>
        </row>
        <row r="102">
          <cell r="A102">
            <v>10</v>
          </cell>
          <cell r="C102" t="str">
            <v>т</v>
          </cell>
          <cell r="F102">
            <v>0</v>
          </cell>
          <cell r="H102">
            <v>0</v>
          </cell>
          <cell r="I102" t="e">
            <v>#DIV/0!</v>
          </cell>
          <cell r="J102">
            <v>0</v>
          </cell>
          <cell r="M102" t="str">
            <v>Калининский</v>
          </cell>
        </row>
        <row r="103">
          <cell r="M103" t="str">
            <v>Калининский</v>
          </cell>
        </row>
        <row r="104">
          <cell r="B104" t="str">
            <v>Заготовительно-складские расходы</v>
          </cell>
          <cell r="F104">
            <v>0</v>
          </cell>
          <cell r="H104">
            <v>0</v>
          </cell>
          <cell r="I104" t="e">
            <v>#DIV/0!</v>
          </cell>
          <cell r="J104">
            <v>0</v>
          </cell>
          <cell r="M104" t="str">
            <v>Калининский</v>
          </cell>
        </row>
        <row r="105">
          <cell r="A105">
            <v>1</v>
          </cell>
          <cell r="B105" t="str">
            <v>ПГС</v>
          </cell>
          <cell r="C105" t="str">
            <v>руб</v>
          </cell>
          <cell r="E105">
            <v>19011.440000000002</v>
          </cell>
          <cell r="F105">
            <v>0</v>
          </cell>
          <cell r="H105">
            <v>0</v>
          </cell>
          <cell r="I105" t="e">
            <v>#DIV/0!</v>
          </cell>
          <cell r="J105">
            <v>0</v>
          </cell>
          <cell r="M105" t="str">
            <v>Калининский</v>
          </cell>
        </row>
        <row r="106">
          <cell r="A106">
            <v>2</v>
          </cell>
          <cell r="B106" t="str">
            <v xml:space="preserve">Битум вязкий </v>
          </cell>
          <cell r="C106" t="str">
            <v>руб</v>
          </cell>
          <cell r="E106">
            <v>2964.6</v>
          </cell>
          <cell r="F106">
            <v>0</v>
          </cell>
          <cell r="H106">
            <v>0</v>
          </cell>
          <cell r="I106" t="e">
            <v>#DIV/0!</v>
          </cell>
          <cell r="J106">
            <v>0</v>
          </cell>
          <cell r="M106" t="str">
            <v>Калининский</v>
          </cell>
        </row>
        <row r="107">
          <cell r="A107">
            <v>3</v>
          </cell>
          <cell r="B107" t="str">
            <v>Битум жидкий</v>
          </cell>
          <cell r="C107" t="str">
            <v>руб</v>
          </cell>
          <cell r="E107">
            <v>1394.1399999999999</v>
          </cell>
          <cell r="F107">
            <v>0</v>
          </cell>
          <cell r="H107">
            <v>0</v>
          </cell>
          <cell r="I107" t="e">
            <v>#DIV/0!</v>
          </cell>
          <cell r="J107">
            <v>0</v>
          </cell>
          <cell r="M107" t="str">
            <v>Калининский</v>
          </cell>
        </row>
        <row r="108">
          <cell r="A108">
            <v>4</v>
          </cell>
          <cell r="B108" t="str">
            <v>М/з а/ бетонная смесь</v>
          </cell>
          <cell r="C108" t="str">
            <v>руб</v>
          </cell>
          <cell r="E108">
            <v>51699.360000000001</v>
          </cell>
          <cell r="F108">
            <v>0</v>
          </cell>
          <cell r="H108">
            <v>0</v>
          </cell>
          <cell r="I108" t="e">
            <v>#DIV/0!</v>
          </cell>
          <cell r="J108">
            <v>0</v>
          </cell>
          <cell r="M108" t="str">
            <v>Калининский</v>
          </cell>
        </row>
        <row r="109">
          <cell r="A109">
            <v>5</v>
          </cell>
          <cell r="B109" t="str">
            <v>черный щебень</v>
          </cell>
          <cell r="C109" t="str">
            <v>руб</v>
          </cell>
          <cell r="E109">
            <v>18825</v>
          </cell>
          <cell r="F109">
            <v>0</v>
          </cell>
          <cell r="H109">
            <v>0</v>
          </cell>
          <cell r="I109" t="e">
            <v>#DIV/0!</v>
          </cell>
          <cell r="J109">
            <v>0</v>
          </cell>
          <cell r="M109" t="str">
            <v>Калининский</v>
          </cell>
        </row>
        <row r="110">
          <cell r="A110">
            <v>6</v>
          </cell>
          <cell r="B110" t="str">
            <v>Прочие материалы</v>
          </cell>
          <cell r="C110" t="str">
            <v>руб</v>
          </cell>
          <cell r="E110">
            <v>66</v>
          </cell>
          <cell r="F110">
            <v>0</v>
          </cell>
          <cell r="H110">
            <v>0</v>
          </cell>
          <cell r="I110" t="e">
            <v>#DIV/0!</v>
          </cell>
          <cell r="J110">
            <v>0</v>
          </cell>
          <cell r="M110" t="str">
            <v>Калининский</v>
          </cell>
        </row>
        <row r="111">
          <cell r="A111">
            <v>7</v>
          </cell>
          <cell r="B111">
            <v>0</v>
          </cell>
          <cell r="C111" t="str">
            <v>руб</v>
          </cell>
          <cell r="E111">
            <v>0</v>
          </cell>
          <cell r="F111">
            <v>0</v>
          </cell>
          <cell r="H111">
            <v>0</v>
          </cell>
          <cell r="I111" t="e">
            <v>#DIV/0!</v>
          </cell>
          <cell r="J111">
            <v>0</v>
          </cell>
          <cell r="M111" t="str">
            <v>Калининский</v>
          </cell>
        </row>
        <row r="112">
          <cell r="A112">
            <v>8</v>
          </cell>
          <cell r="B112">
            <v>0</v>
          </cell>
          <cell r="C112" t="str">
            <v>руб</v>
          </cell>
          <cell r="E112">
            <v>0</v>
          </cell>
          <cell r="F112">
            <v>0</v>
          </cell>
          <cell r="H112">
            <v>0</v>
          </cell>
          <cell r="I112" t="e">
            <v>#DIV/0!</v>
          </cell>
          <cell r="J112">
            <v>0</v>
          </cell>
          <cell r="M112" t="str">
            <v>Калининский</v>
          </cell>
        </row>
        <row r="113">
          <cell r="A113">
            <v>9</v>
          </cell>
          <cell r="B113">
            <v>0</v>
          </cell>
          <cell r="C113" t="str">
            <v>руб</v>
          </cell>
          <cell r="E113">
            <v>0</v>
          </cell>
          <cell r="F113">
            <v>0</v>
          </cell>
          <cell r="H113">
            <v>0</v>
          </cell>
          <cell r="I113" t="e">
            <v>#DIV/0!</v>
          </cell>
          <cell r="J113">
            <v>0</v>
          </cell>
          <cell r="M113" t="str">
            <v>Калининский</v>
          </cell>
        </row>
        <row r="114">
          <cell r="A114">
            <v>10</v>
          </cell>
          <cell r="B114">
            <v>0</v>
          </cell>
          <cell r="C114" t="str">
            <v>руб</v>
          </cell>
          <cell r="E114">
            <v>0</v>
          </cell>
          <cell r="F114">
            <v>0</v>
          </cell>
          <cell r="H114">
            <v>0</v>
          </cell>
          <cell r="I114" t="e">
            <v>#DIV/0!</v>
          </cell>
          <cell r="J114">
            <v>0</v>
          </cell>
          <cell r="M114" t="str">
            <v>Калининский</v>
          </cell>
        </row>
        <row r="115">
          <cell r="M115" t="str">
            <v>Калининский</v>
          </cell>
        </row>
        <row r="116">
          <cell r="M116" t="str">
            <v>Калининский</v>
          </cell>
        </row>
        <row r="117">
          <cell r="B117" t="str">
            <v>Составил:______________________________</v>
          </cell>
          <cell r="M117" t="str">
            <v>Калининский</v>
          </cell>
        </row>
        <row r="118">
          <cell r="M118" t="str">
            <v>Калининский</v>
          </cell>
        </row>
        <row r="119">
          <cell r="B119" t="str">
            <v>Начальник ТДО: ________________________</v>
          </cell>
        </row>
        <row r="120">
          <cell r="B120" t="str">
            <v>Район: Калининский \  Нововеличковская-Долиновское ;  км: 10+170-12+560 \ Поверхностная обработка (II вариант)</v>
          </cell>
          <cell r="K120">
            <v>98</v>
          </cell>
          <cell r="M120" t="str">
            <v>Калининский</v>
          </cell>
        </row>
        <row r="121">
          <cell r="A121" t="str">
            <v>98-1.1.</v>
          </cell>
          <cell r="B121" t="str">
            <v>Фонд заработной платы</v>
          </cell>
          <cell r="D121">
            <v>1098</v>
          </cell>
          <cell r="F121">
            <v>669</v>
          </cell>
          <cell r="H121">
            <v>14314.61</v>
          </cell>
          <cell r="I121">
            <v>21.397025411061286</v>
          </cell>
          <cell r="J121">
            <v>13645.61</v>
          </cell>
          <cell r="K121">
            <v>98</v>
          </cell>
          <cell r="L121" t="str">
            <v>1.1.</v>
          </cell>
          <cell r="M121" t="str">
            <v>Калининский</v>
          </cell>
        </row>
        <row r="122">
          <cell r="A122" t="str">
            <v>98-1.1.1.</v>
          </cell>
          <cell r="B122" t="str">
            <v>Основные рабочие</v>
          </cell>
          <cell r="C122" t="str">
            <v>ч/ч</v>
          </cell>
          <cell r="D122">
            <v>695</v>
          </cell>
          <cell r="E122">
            <v>0.55539568345323742</v>
          </cell>
          <cell r="F122">
            <v>386</v>
          </cell>
          <cell r="G122">
            <v>12.38</v>
          </cell>
          <cell r="H122">
            <v>8604.1</v>
          </cell>
          <cell r="I122">
            <v>22.29041450777202</v>
          </cell>
          <cell r="J122">
            <v>8218.1</v>
          </cell>
          <cell r="K122">
            <v>98</v>
          </cell>
          <cell r="L122" t="str">
            <v>1.1.1.</v>
          </cell>
          <cell r="M122" t="str">
            <v>Калининский</v>
          </cell>
        </row>
        <row r="123">
          <cell r="A123" t="str">
            <v>98-1.1.2.</v>
          </cell>
          <cell r="B123" t="str">
            <v>Машинисты</v>
          </cell>
          <cell r="C123" t="str">
            <v>ч/ч</v>
          </cell>
          <cell r="D123">
            <v>403</v>
          </cell>
          <cell r="E123">
            <v>0.70199999999999996</v>
          </cell>
          <cell r="F123">
            <v>283</v>
          </cell>
          <cell r="G123">
            <v>14.17</v>
          </cell>
          <cell r="H123">
            <v>5710.51</v>
          </cell>
          <cell r="I123">
            <v>20.178480565371025</v>
          </cell>
          <cell r="J123">
            <v>5427.51</v>
          </cell>
          <cell r="K123">
            <v>98</v>
          </cell>
          <cell r="L123" t="str">
            <v>1.1.2.</v>
          </cell>
          <cell r="M123" t="str">
            <v>Калининский</v>
          </cell>
        </row>
        <row r="124">
          <cell r="M124" t="str">
            <v>Калининский</v>
          </cell>
        </row>
        <row r="125">
          <cell r="A125" t="str">
            <v>98-1.2.</v>
          </cell>
          <cell r="B125" t="str">
            <v>Технические ресурсы по нормам СНиП (без зарботной платы машиниста)</v>
          </cell>
          <cell r="F125">
            <v>681</v>
          </cell>
          <cell r="H125">
            <v>32591.996979999996</v>
          </cell>
          <cell r="I125">
            <v>47.859026402349478</v>
          </cell>
          <cell r="J125">
            <v>31910.891900000002</v>
          </cell>
          <cell r="K125">
            <v>98</v>
          </cell>
          <cell r="L125" t="str">
            <v>1.2.</v>
          </cell>
          <cell r="M125" t="str">
            <v>Калининский</v>
          </cell>
        </row>
        <row r="126">
          <cell r="A126">
            <v>1</v>
          </cell>
          <cell r="B126" t="str">
            <v>Автогрейдер средний</v>
          </cell>
          <cell r="C126" t="str">
            <v>м/ч</v>
          </cell>
          <cell r="D126">
            <v>16.850000000000001</v>
          </cell>
          <cell r="E126">
            <v>2.48</v>
          </cell>
          <cell r="F126">
            <v>41.788000000000004</v>
          </cell>
          <cell r="G126">
            <v>125.03</v>
          </cell>
          <cell r="H126">
            <v>2106.7555000000002</v>
          </cell>
          <cell r="I126">
            <v>50.41532258064516</v>
          </cell>
          <cell r="J126">
            <v>2064.9675000000002</v>
          </cell>
          <cell r="M126" t="str">
            <v>Калининский</v>
          </cell>
        </row>
        <row r="127">
          <cell r="A127">
            <v>2</v>
          </cell>
          <cell r="B127" t="str">
            <v>Щебнераспределитель</v>
          </cell>
          <cell r="C127" t="str">
            <v>м/ч</v>
          </cell>
          <cell r="D127">
            <v>12.6</v>
          </cell>
          <cell r="E127">
            <v>4.21</v>
          </cell>
          <cell r="F127">
            <v>53.045999999999999</v>
          </cell>
          <cell r="G127">
            <v>86.93</v>
          </cell>
          <cell r="H127">
            <v>1095.318</v>
          </cell>
          <cell r="I127">
            <v>20.648456057007127</v>
          </cell>
          <cell r="J127">
            <v>1042.2719999999999</v>
          </cell>
          <cell r="M127" t="str">
            <v>Калининский</v>
          </cell>
        </row>
        <row r="128">
          <cell r="A128">
            <v>3</v>
          </cell>
          <cell r="B128" t="str">
            <v>Автогудронатор 3500л</v>
          </cell>
          <cell r="C128" t="str">
            <v>м/ч</v>
          </cell>
          <cell r="D128">
            <v>7.3079999999999998</v>
          </cell>
          <cell r="E128">
            <v>5.99</v>
          </cell>
          <cell r="F128">
            <v>43.774920000000002</v>
          </cell>
          <cell r="G128">
            <v>77.02</v>
          </cell>
          <cell r="H128">
            <v>562.8621599999999</v>
          </cell>
          <cell r="I128">
            <v>12.858096828046742</v>
          </cell>
          <cell r="J128">
            <v>519.08723999999995</v>
          </cell>
          <cell r="M128" t="str">
            <v>Калининский</v>
          </cell>
        </row>
        <row r="129">
          <cell r="A129">
            <v>4</v>
          </cell>
          <cell r="B129" t="str">
            <v>Машина поливомоечная</v>
          </cell>
          <cell r="C129" t="str">
            <v>м/ч</v>
          </cell>
          <cell r="D129">
            <v>5.5919999999999996</v>
          </cell>
          <cell r="E129">
            <v>6.16</v>
          </cell>
          <cell r="F129">
            <v>34.446719999999999</v>
          </cell>
          <cell r="G129">
            <v>197.6</v>
          </cell>
          <cell r="H129">
            <v>1104.9792</v>
          </cell>
          <cell r="I129">
            <v>32.077922077922075</v>
          </cell>
          <cell r="J129">
            <v>1070.5324800000001</v>
          </cell>
          <cell r="M129" t="str">
            <v>Калининский</v>
          </cell>
        </row>
        <row r="130">
          <cell r="A130">
            <v>5</v>
          </cell>
          <cell r="B130" t="str">
            <v xml:space="preserve">Каток  самоходный гладкий 5 тн </v>
          </cell>
          <cell r="C130" t="str">
            <v>м/ч</v>
          </cell>
          <cell r="D130">
            <v>96.155999999999992</v>
          </cell>
          <cell r="E130">
            <v>1.81</v>
          </cell>
          <cell r="F130">
            <v>174.04236</v>
          </cell>
          <cell r="G130">
            <v>80.16</v>
          </cell>
          <cell r="H130">
            <v>7707.864959999999</v>
          </cell>
          <cell r="I130">
            <v>44.28729281767955</v>
          </cell>
          <cell r="J130">
            <v>7533.8225999999986</v>
          </cell>
          <cell r="M130" t="str">
            <v>Калининский</v>
          </cell>
        </row>
        <row r="131">
          <cell r="A131">
            <v>6</v>
          </cell>
          <cell r="B131" t="str">
            <v xml:space="preserve">Каток вальцевый  10 тн </v>
          </cell>
          <cell r="C131" t="str">
            <v>м/ч</v>
          </cell>
          <cell r="D131">
            <v>126.96</v>
          </cell>
          <cell r="E131">
            <v>1.69</v>
          </cell>
          <cell r="F131">
            <v>214</v>
          </cell>
          <cell r="G131">
            <v>117.14</v>
          </cell>
          <cell r="H131">
            <v>14872.0944</v>
          </cell>
          <cell r="I131">
            <v>69.49576822429907</v>
          </cell>
          <cell r="J131">
            <v>14658.0944</v>
          </cell>
          <cell r="M131" t="str">
            <v>Калининский</v>
          </cell>
        </row>
        <row r="132">
          <cell r="A132">
            <v>7</v>
          </cell>
          <cell r="B132" t="str">
            <v>Укладчик а/бетона</v>
          </cell>
          <cell r="C132" t="str">
            <v>м/ч</v>
          </cell>
          <cell r="D132">
            <v>26.795999999999996</v>
          </cell>
          <cell r="E132">
            <v>2.29</v>
          </cell>
          <cell r="F132">
            <v>61.362839999999991</v>
          </cell>
          <cell r="G132">
            <v>148.81</v>
          </cell>
          <cell r="H132">
            <v>3987.5127599999996</v>
          </cell>
          <cell r="I132">
            <v>64.982532751091711</v>
          </cell>
          <cell r="J132">
            <v>3926.1499199999998</v>
          </cell>
          <cell r="M132" t="str">
            <v>Калининский</v>
          </cell>
        </row>
        <row r="133">
          <cell r="A133">
            <v>8</v>
          </cell>
          <cell r="B133" t="str">
            <v>Пневмокаток 18тн</v>
          </cell>
          <cell r="C133" t="str">
            <v>м/ч</v>
          </cell>
          <cell r="D133">
            <v>2.5920000000000001</v>
          </cell>
          <cell r="E133">
            <v>4.88</v>
          </cell>
          <cell r="F133">
            <v>12.648960000000001</v>
          </cell>
          <cell r="G133">
            <v>94.73</v>
          </cell>
          <cell r="H133">
            <v>245.54016000000001</v>
          </cell>
          <cell r="I133">
            <v>19.41188524590164</v>
          </cell>
          <cell r="J133">
            <v>232.89120000000003</v>
          </cell>
          <cell r="M133" t="str">
            <v>Калининский</v>
          </cell>
        </row>
        <row r="134">
          <cell r="A134">
            <v>9</v>
          </cell>
          <cell r="B134" t="str">
            <v>Автогудронатор 7000 л</v>
          </cell>
          <cell r="C134" t="str">
            <v>м/ч</v>
          </cell>
          <cell r="D134">
            <v>3.6239999999999997</v>
          </cell>
          <cell r="E134">
            <v>7.22</v>
          </cell>
          <cell r="F134">
            <v>26.165279999999996</v>
          </cell>
          <cell r="G134">
            <v>141.41</v>
          </cell>
          <cell r="H134">
            <v>512.46983999999998</v>
          </cell>
          <cell r="I134">
            <v>19.585872576177287</v>
          </cell>
          <cell r="J134">
            <v>486.30455999999998</v>
          </cell>
          <cell r="M134" t="str">
            <v>Калининский</v>
          </cell>
        </row>
        <row r="135">
          <cell r="A135">
            <v>10</v>
          </cell>
          <cell r="B135" t="str">
            <v>Прочие машины</v>
          </cell>
          <cell r="C135" t="str">
            <v>руб</v>
          </cell>
          <cell r="D135">
            <v>19.829999999999998</v>
          </cell>
          <cell r="E135">
            <v>1</v>
          </cell>
          <cell r="F135">
            <v>19.829999999999998</v>
          </cell>
          <cell r="G135">
            <v>20</v>
          </cell>
          <cell r="H135">
            <v>396.59999999999997</v>
          </cell>
          <cell r="I135">
            <v>20</v>
          </cell>
          <cell r="J135">
            <v>376.77</v>
          </cell>
          <cell r="M135" t="str">
            <v>Калининский</v>
          </cell>
        </row>
        <row r="136">
          <cell r="M136" t="str">
            <v>Калининский</v>
          </cell>
        </row>
        <row r="137">
          <cell r="A137" t="str">
            <v>98-1.3.</v>
          </cell>
          <cell r="B137" t="str">
            <v>Материалы</v>
          </cell>
          <cell r="F137">
            <v>22577.908100000001</v>
          </cell>
          <cell r="H137">
            <v>696488.94050000003</v>
          </cell>
          <cell r="I137">
            <v>30.848249422186285</v>
          </cell>
          <cell r="J137">
            <v>673911.03240000003</v>
          </cell>
          <cell r="K137">
            <v>98</v>
          </cell>
          <cell r="L137" t="str">
            <v>1.3.</v>
          </cell>
          <cell r="M137" t="str">
            <v>Калининский</v>
          </cell>
        </row>
        <row r="138">
          <cell r="B138" t="str">
            <v>Материальные ресурсы по нормам СНиП</v>
          </cell>
          <cell r="F138">
            <v>15657.734700000001</v>
          </cell>
          <cell r="H138">
            <v>570359.90049999999</v>
          </cell>
          <cell r="I138">
            <v>36.426718898232444</v>
          </cell>
          <cell r="J138">
            <v>554702.16579999996</v>
          </cell>
          <cell r="M138" t="str">
            <v>Калининский</v>
          </cell>
        </row>
        <row r="139">
          <cell r="A139">
            <v>1</v>
          </cell>
          <cell r="B139" t="str">
            <v>ПГС</v>
          </cell>
          <cell r="C139" t="str">
            <v>м3</v>
          </cell>
          <cell r="D139">
            <v>357</v>
          </cell>
          <cell r="E139">
            <v>1.9</v>
          </cell>
          <cell r="F139">
            <v>678.3</v>
          </cell>
          <cell r="G139">
            <v>40.57</v>
          </cell>
          <cell r="H139">
            <v>14483.49</v>
          </cell>
          <cell r="I139">
            <v>21.352631578947371</v>
          </cell>
          <cell r="J139">
            <v>13805.19</v>
          </cell>
          <cell r="M139" t="str">
            <v>Калининский</v>
          </cell>
        </row>
        <row r="140">
          <cell r="A140">
            <v>2</v>
          </cell>
          <cell r="B140" t="str">
            <v xml:space="preserve">Битум вязкий </v>
          </cell>
          <cell r="C140" t="str">
            <v>т</v>
          </cell>
          <cell r="D140">
            <v>10.34</v>
          </cell>
          <cell r="E140">
            <v>65.88</v>
          </cell>
          <cell r="F140">
            <v>681.19919999999991</v>
          </cell>
          <cell r="G140">
            <v>3528.4</v>
          </cell>
          <cell r="H140">
            <v>36483.656000000003</v>
          </cell>
          <cell r="I140">
            <v>53.55798421372193</v>
          </cell>
          <cell r="J140">
            <v>35802.4568</v>
          </cell>
          <cell r="M140" t="str">
            <v>Калининский</v>
          </cell>
        </row>
        <row r="141">
          <cell r="A141">
            <v>3</v>
          </cell>
          <cell r="B141" t="str">
            <v>Битум жидкий</v>
          </cell>
          <cell r="C141" t="str">
            <v>т</v>
          </cell>
          <cell r="D141">
            <v>5.15</v>
          </cell>
          <cell r="E141">
            <v>63.37</v>
          </cell>
          <cell r="F141">
            <v>326.35550000000001</v>
          </cell>
          <cell r="G141">
            <v>3493.63</v>
          </cell>
          <cell r="H141">
            <v>17992.194500000001</v>
          </cell>
          <cell r="I141">
            <v>55.130661196149603</v>
          </cell>
          <cell r="J141">
            <v>17665.839</v>
          </cell>
          <cell r="M141" t="str">
            <v>Калининский</v>
          </cell>
        </row>
        <row r="142">
          <cell r="A142">
            <v>4</v>
          </cell>
          <cell r="B142" t="str">
            <v>М/з а/ бетонная смесь</v>
          </cell>
          <cell r="C142" t="str">
            <v>т</v>
          </cell>
          <cell r="D142">
            <v>692</v>
          </cell>
          <cell r="E142">
            <v>14.84</v>
          </cell>
          <cell r="F142">
            <v>10269.280000000001</v>
          </cell>
          <cell r="G142">
            <v>569.5</v>
          </cell>
          <cell r="H142">
            <v>394094</v>
          </cell>
          <cell r="I142">
            <v>38.376010781671155</v>
          </cell>
          <cell r="J142">
            <v>383824.72</v>
          </cell>
          <cell r="M142" t="str">
            <v>Калининский</v>
          </cell>
        </row>
        <row r="143">
          <cell r="A143">
            <v>5</v>
          </cell>
          <cell r="B143" t="str">
            <v>черный щебень</v>
          </cell>
          <cell r="C143" t="str">
            <v>т</v>
          </cell>
          <cell r="D143">
            <v>287</v>
          </cell>
          <cell r="E143">
            <v>12.8</v>
          </cell>
          <cell r="F143">
            <v>3673.6000000000004</v>
          </cell>
          <cell r="G143">
            <v>372.88</v>
          </cell>
          <cell r="H143">
            <v>107016.56</v>
          </cell>
          <cell r="I143">
            <v>29.131249999999998</v>
          </cell>
          <cell r="J143">
            <v>103342.95999999999</v>
          </cell>
          <cell r="M143" t="str">
            <v>Калининский</v>
          </cell>
        </row>
        <row r="144">
          <cell r="A144">
            <v>6</v>
          </cell>
          <cell r="B144" t="str">
            <v>Прочие материалы</v>
          </cell>
          <cell r="C144" t="str">
            <v>руб.</v>
          </cell>
          <cell r="D144">
            <v>29</v>
          </cell>
          <cell r="E144">
            <v>1</v>
          </cell>
          <cell r="F144">
            <v>29</v>
          </cell>
          <cell r="G144">
            <v>10</v>
          </cell>
          <cell r="H144">
            <v>290</v>
          </cell>
          <cell r="I144">
            <v>10</v>
          </cell>
          <cell r="J144">
            <v>261</v>
          </cell>
          <cell r="M144" t="str">
            <v>Калининский</v>
          </cell>
        </row>
        <row r="145">
          <cell r="A145">
            <v>7</v>
          </cell>
          <cell r="F145">
            <v>0</v>
          </cell>
          <cell r="H145">
            <v>0</v>
          </cell>
          <cell r="I145" t="e">
            <v>#DIV/0!</v>
          </cell>
          <cell r="J145">
            <v>0</v>
          </cell>
          <cell r="M145" t="str">
            <v>Калининский</v>
          </cell>
        </row>
        <row r="146">
          <cell r="A146">
            <v>8</v>
          </cell>
          <cell r="F146">
            <v>0</v>
          </cell>
          <cell r="H146">
            <v>0</v>
          </cell>
          <cell r="I146" t="e">
            <v>#DIV/0!</v>
          </cell>
          <cell r="J146">
            <v>0</v>
          </cell>
          <cell r="M146" t="str">
            <v>Калининский</v>
          </cell>
        </row>
        <row r="147">
          <cell r="A147">
            <v>9</v>
          </cell>
          <cell r="F147">
            <v>0</v>
          </cell>
          <cell r="H147">
            <v>0</v>
          </cell>
          <cell r="I147" t="e">
            <v>#DIV/0!</v>
          </cell>
          <cell r="J147">
            <v>0</v>
          </cell>
          <cell r="M147" t="str">
            <v>Калининский</v>
          </cell>
        </row>
        <row r="148">
          <cell r="A148">
            <v>10</v>
          </cell>
          <cell r="F148">
            <v>0</v>
          </cell>
          <cell r="H148">
            <v>0</v>
          </cell>
          <cell r="I148" t="e">
            <v>#DIV/0!</v>
          </cell>
          <cell r="J148">
            <v>0</v>
          </cell>
          <cell r="M148" t="str">
            <v>Калининский</v>
          </cell>
        </row>
        <row r="149">
          <cell r="M149" t="str">
            <v>Калининский</v>
          </cell>
        </row>
        <row r="150">
          <cell r="B150" t="str">
            <v>Транспортировка материалов, т (вид транспорта, км)</v>
          </cell>
          <cell r="F150">
            <v>6809</v>
          </cell>
          <cell r="H150">
            <v>126129.04</v>
          </cell>
          <cell r="I150">
            <v>18.523871346746951</v>
          </cell>
          <cell r="J150">
            <v>119320.04</v>
          </cell>
          <cell r="M150" t="str">
            <v>Калининский</v>
          </cell>
        </row>
        <row r="151">
          <cell r="A151">
            <v>1</v>
          </cell>
          <cell r="B151" t="str">
            <v>ПГС - 159 км</v>
          </cell>
          <cell r="C151" t="str">
            <v>т</v>
          </cell>
          <cell r="D151">
            <v>643</v>
          </cell>
          <cell r="E151">
            <v>7.59</v>
          </cell>
          <cell r="F151">
            <v>4880.37</v>
          </cell>
          <cell r="G151">
            <v>155.84</v>
          </cell>
          <cell r="H151">
            <v>100205.12</v>
          </cell>
          <cell r="I151">
            <v>20.532279314888012</v>
          </cell>
          <cell r="J151">
            <v>95324.75</v>
          </cell>
          <cell r="M151" t="str">
            <v>Калининский</v>
          </cell>
        </row>
        <row r="152">
          <cell r="A152">
            <v>2</v>
          </cell>
          <cell r="B152" t="str">
            <v>Битум вязкий -62 км</v>
          </cell>
          <cell r="C152" t="str">
            <v>т</v>
          </cell>
          <cell r="F152">
            <v>0</v>
          </cell>
          <cell r="G152">
            <v>114.432</v>
          </cell>
          <cell r="H152">
            <v>0</v>
          </cell>
          <cell r="I152" t="e">
            <v>#DIV/0!</v>
          </cell>
          <cell r="J152">
            <v>0</v>
          </cell>
          <cell r="M152" t="str">
            <v>Калининский</v>
          </cell>
        </row>
        <row r="153">
          <cell r="A153">
            <v>3</v>
          </cell>
          <cell r="B153" t="str">
            <v>Битум жидкий-62 км</v>
          </cell>
          <cell r="C153" t="str">
            <v>т</v>
          </cell>
          <cell r="F153">
            <v>0</v>
          </cell>
          <cell r="G153">
            <v>114.432</v>
          </cell>
          <cell r="H153">
            <v>0</v>
          </cell>
          <cell r="I153" t="e">
            <v>#DIV/0!</v>
          </cell>
          <cell r="J153">
            <v>0</v>
          </cell>
          <cell r="M153" t="str">
            <v>Калининский</v>
          </cell>
        </row>
        <row r="154">
          <cell r="A154">
            <v>4</v>
          </cell>
          <cell r="B154" t="str">
            <v>М/з а/ бетонная смесь -22 км</v>
          </cell>
          <cell r="C154" t="str">
            <v>т</v>
          </cell>
          <cell r="D154">
            <v>692</v>
          </cell>
          <cell r="E154">
            <v>1.97</v>
          </cell>
          <cell r="F154">
            <v>1363.24</v>
          </cell>
          <cell r="G154">
            <v>26.48</v>
          </cell>
          <cell r="H154">
            <v>18324.16</v>
          </cell>
          <cell r="I154">
            <v>13.441624365482234</v>
          </cell>
          <cell r="J154">
            <v>16960.919999999998</v>
          </cell>
          <cell r="M154" t="str">
            <v>Калининский</v>
          </cell>
        </row>
        <row r="155">
          <cell r="A155">
            <v>5</v>
          </cell>
          <cell r="B155" t="str">
            <v>Черный щебень-22 км</v>
          </cell>
          <cell r="C155" t="str">
            <v>т</v>
          </cell>
          <cell r="D155">
            <v>287</v>
          </cell>
          <cell r="E155">
            <v>1.97</v>
          </cell>
          <cell r="F155">
            <v>565.39</v>
          </cell>
          <cell r="G155">
            <v>26.48</v>
          </cell>
          <cell r="H155">
            <v>7599.76</v>
          </cell>
          <cell r="I155">
            <v>13.441624365482234</v>
          </cell>
          <cell r="J155">
            <v>7034.37</v>
          </cell>
          <cell r="M155" t="str">
            <v>Калининский</v>
          </cell>
        </row>
        <row r="156">
          <cell r="A156">
            <v>6</v>
          </cell>
          <cell r="C156" t="str">
            <v>т</v>
          </cell>
          <cell r="H156">
            <v>0</v>
          </cell>
          <cell r="I156" t="e">
            <v>#DIV/0!</v>
          </cell>
          <cell r="J156">
            <v>0</v>
          </cell>
          <cell r="M156" t="str">
            <v>Калининский</v>
          </cell>
        </row>
        <row r="157">
          <cell r="A157">
            <v>7</v>
          </cell>
          <cell r="C157" t="str">
            <v>т</v>
          </cell>
          <cell r="F157">
            <v>0</v>
          </cell>
          <cell r="H157">
            <v>0</v>
          </cell>
          <cell r="I157" t="e">
            <v>#DIV/0!</v>
          </cell>
          <cell r="J157">
            <v>0</v>
          </cell>
          <cell r="M157" t="str">
            <v>Калининский</v>
          </cell>
        </row>
        <row r="158">
          <cell r="A158">
            <v>8</v>
          </cell>
          <cell r="C158" t="str">
            <v>т</v>
          </cell>
          <cell r="F158">
            <v>0</v>
          </cell>
          <cell r="H158">
            <v>0</v>
          </cell>
          <cell r="I158" t="e">
            <v>#DIV/0!</v>
          </cell>
          <cell r="J158">
            <v>0</v>
          </cell>
          <cell r="M158" t="str">
            <v>Калининский</v>
          </cell>
        </row>
        <row r="159">
          <cell r="A159">
            <v>9</v>
          </cell>
          <cell r="C159" t="str">
            <v>т</v>
          </cell>
          <cell r="F159">
            <v>0</v>
          </cell>
          <cell r="H159">
            <v>0</v>
          </cell>
          <cell r="I159" t="e">
            <v>#DIV/0!</v>
          </cell>
          <cell r="J159">
            <v>0</v>
          </cell>
          <cell r="M159" t="str">
            <v>Калининский</v>
          </cell>
        </row>
        <row r="160">
          <cell r="A160">
            <v>10</v>
          </cell>
          <cell r="C160" t="str">
            <v>т</v>
          </cell>
          <cell r="F160">
            <v>0</v>
          </cell>
          <cell r="H160">
            <v>0</v>
          </cell>
          <cell r="I160" t="e">
            <v>#DIV/0!</v>
          </cell>
          <cell r="J160">
            <v>0</v>
          </cell>
          <cell r="M160" t="str">
            <v>Калининский</v>
          </cell>
        </row>
        <row r="161">
          <cell r="M161" t="str">
            <v>Калининский</v>
          </cell>
        </row>
        <row r="162">
          <cell r="B162" t="str">
            <v>Заготовительно-складские расходы</v>
          </cell>
          <cell r="F162">
            <v>111.1734</v>
          </cell>
          <cell r="H162">
            <v>0</v>
          </cell>
          <cell r="I162">
            <v>0</v>
          </cell>
          <cell r="J162">
            <v>-111.1734</v>
          </cell>
          <cell r="M162" t="str">
            <v>Калининский</v>
          </cell>
        </row>
        <row r="163">
          <cell r="A163">
            <v>1</v>
          </cell>
          <cell r="B163" t="str">
            <v>ПГС</v>
          </cell>
          <cell r="C163" t="str">
            <v>руб</v>
          </cell>
          <cell r="D163">
            <v>0.02</v>
          </cell>
          <cell r="E163">
            <v>5558.67</v>
          </cell>
          <cell r="F163">
            <v>111.1734</v>
          </cell>
          <cell r="H163">
            <v>0</v>
          </cell>
          <cell r="I163">
            <v>0</v>
          </cell>
          <cell r="J163">
            <v>-111.1734</v>
          </cell>
          <cell r="M163" t="str">
            <v>Калининский</v>
          </cell>
        </row>
        <row r="164">
          <cell r="A164">
            <v>2</v>
          </cell>
          <cell r="B164" t="str">
            <v xml:space="preserve">Битум вязкий </v>
          </cell>
          <cell r="C164" t="str">
            <v>руб</v>
          </cell>
          <cell r="E164">
            <v>681.19919999999991</v>
          </cell>
          <cell r="F164">
            <v>0</v>
          </cell>
          <cell r="H164">
            <v>0</v>
          </cell>
          <cell r="I164" t="e">
            <v>#DIV/0!</v>
          </cell>
          <cell r="J164">
            <v>0</v>
          </cell>
          <cell r="M164" t="str">
            <v>Калининский</v>
          </cell>
        </row>
        <row r="165">
          <cell r="A165">
            <v>3</v>
          </cell>
          <cell r="B165" t="str">
            <v>Битум жидкий</v>
          </cell>
          <cell r="C165" t="str">
            <v>руб</v>
          </cell>
          <cell r="E165">
            <v>326.35550000000001</v>
          </cell>
          <cell r="F165">
            <v>0</v>
          </cell>
          <cell r="H165">
            <v>0</v>
          </cell>
          <cell r="I165" t="e">
            <v>#DIV/0!</v>
          </cell>
          <cell r="J165">
            <v>0</v>
          </cell>
          <cell r="M165" t="str">
            <v>Калининский</v>
          </cell>
        </row>
        <row r="166">
          <cell r="A166">
            <v>4</v>
          </cell>
          <cell r="B166" t="str">
            <v>М/з а/ бетонная смесь</v>
          </cell>
          <cell r="C166" t="str">
            <v>руб</v>
          </cell>
          <cell r="E166">
            <v>11632.52</v>
          </cell>
          <cell r="F166">
            <v>0</v>
          </cell>
          <cell r="H166">
            <v>0</v>
          </cell>
          <cell r="I166" t="e">
            <v>#DIV/0!</v>
          </cell>
          <cell r="J166">
            <v>0</v>
          </cell>
          <cell r="M166" t="str">
            <v>Калининский</v>
          </cell>
        </row>
        <row r="167">
          <cell r="A167">
            <v>5</v>
          </cell>
          <cell r="B167" t="str">
            <v>черный щебень</v>
          </cell>
          <cell r="C167" t="str">
            <v>руб</v>
          </cell>
          <cell r="E167">
            <v>4238.9900000000007</v>
          </cell>
          <cell r="F167">
            <v>0</v>
          </cell>
          <cell r="H167">
            <v>0</v>
          </cell>
          <cell r="I167" t="e">
            <v>#DIV/0!</v>
          </cell>
          <cell r="J167">
            <v>0</v>
          </cell>
          <cell r="M167" t="str">
            <v>Калининский</v>
          </cell>
        </row>
        <row r="168">
          <cell r="A168">
            <v>6</v>
          </cell>
          <cell r="B168" t="str">
            <v>Прочие материалы</v>
          </cell>
          <cell r="C168" t="str">
            <v>руб</v>
          </cell>
          <cell r="E168">
            <v>29</v>
          </cell>
          <cell r="F168">
            <v>0</v>
          </cell>
          <cell r="H168">
            <v>0</v>
          </cell>
          <cell r="I168" t="e">
            <v>#DIV/0!</v>
          </cell>
          <cell r="J168">
            <v>0</v>
          </cell>
          <cell r="M168" t="str">
            <v>Калининский</v>
          </cell>
        </row>
        <row r="169">
          <cell r="A169">
            <v>7</v>
          </cell>
          <cell r="B169">
            <v>0</v>
          </cell>
          <cell r="C169" t="str">
            <v>руб</v>
          </cell>
          <cell r="E169">
            <v>0</v>
          </cell>
          <cell r="F169">
            <v>0</v>
          </cell>
          <cell r="H169">
            <v>0</v>
          </cell>
          <cell r="I169" t="e">
            <v>#DIV/0!</v>
          </cell>
          <cell r="J169">
            <v>0</v>
          </cell>
          <cell r="M169" t="str">
            <v>Калининский</v>
          </cell>
        </row>
        <row r="170">
          <cell r="A170">
            <v>8</v>
          </cell>
          <cell r="B170">
            <v>0</v>
          </cell>
          <cell r="C170" t="str">
            <v>руб</v>
          </cell>
          <cell r="E170">
            <v>0</v>
          </cell>
          <cell r="F170">
            <v>0</v>
          </cell>
          <cell r="H170">
            <v>0</v>
          </cell>
          <cell r="I170" t="e">
            <v>#DIV/0!</v>
          </cell>
          <cell r="J170">
            <v>0</v>
          </cell>
          <cell r="M170" t="str">
            <v>Калининский</v>
          </cell>
        </row>
        <row r="171">
          <cell r="A171">
            <v>9</v>
          </cell>
          <cell r="B171">
            <v>0</v>
          </cell>
          <cell r="C171" t="str">
            <v>руб</v>
          </cell>
          <cell r="E171">
            <v>0</v>
          </cell>
          <cell r="F171">
            <v>0</v>
          </cell>
          <cell r="H171">
            <v>0</v>
          </cell>
          <cell r="I171" t="e">
            <v>#DIV/0!</v>
          </cell>
          <cell r="J171">
            <v>0</v>
          </cell>
          <cell r="M171" t="str">
            <v>Калининский</v>
          </cell>
        </row>
        <row r="172">
          <cell r="A172">
            <v>10</v>
          </cell>
          <cell r="B172">
            <v>0</v>
          </cell>
          <cell r="C172" t="str">
            <v>руб</v>
          </cell>
          <cell r="E172">
            <v>0</v>
          </cell>
          <cell r="F172">
            <v>0</v>
          </cell>
          <cell r="H172">
            <v>0</v>
          </cell>
          <cell r="I172" t="e">
            <v>#DIV/0!</v>
          </cell>
          <cell r="J172">
            <v>0</v>
          </cell>
          <cell r="M172" t="str">
            <v>Калининский</v>
          </cell>
        </row>
        <row r="173">
          <cell r="M173" t="str">
            <v>Калининский</v>
          </cell>
        </row>
        <row r="174">
          <cell r="M174" t="str">
            <v>Калининский</v>
          </cell>
        </row>
        <row r="175">
          <cell r="B175" t="str">
            <v>Составил:______________________________</v>
          </cell>
          <cell r="M175" t="str">
            <v>Калининский</v>
          </cell>
        </row>
        <row r="176">
          <cell r="M176" t="str">
            <v>Калининский</v>
          </cell>
        </row>
        <row r="177">
          <cell r="B177" t="str">
            <v>Начальник ТДО: ________________________</v>
          </cell>
        </row>
        <row r="178">
          <cell r="B178" t="str">
            <v>Район: Калининский \ Калининская - Новониколаевская ;  км: 17+800-22+100 ; 30+500-32+500 \ Поверхностная обработка (I вариант)</v>
          </cell>
          <cell r="K178">
            <v>99</v>
          </cell>
          <cell r="M178" t="str">
            <v>Калининский</v>
          </cell>
        </row>
        <row r="179">
          <cell r="A179" t="str">
            <v>99-1.1.</v>
          </cell>
          <cell r="B179" t="str">
            <v>Фонд заработной платы</v>
          </cell>
          <cell r="D179">
            <v>2742</v>
          </cell>
          <cell r="F179">
            <v>1643</v>
          </cell>
          <cell r="H179">
            <v>35099.676000000007</v>
          </cell>
          <cell r="I179">
            <v>21.363162507608038</v>
          </cell>
          <cell r="J179">
            <v>33456.676000000007</v>
          </cell>
          <cell r="K179">
            <v>99</v>
          </cell>
          <cell r="L179" t="str">
            <v>1.1.</v>
          </cell>
          <cell r="M179" t="str">
            <v>Калининский</v>
          </cell>
        </row>
        <row r="180">
          <cell r="A180" t="str">
            <v>99-1.1.1.</v>
          </cell>
          <cell r="B180" t="str">
            <v>Основные рабочие</v>
          </cell>
          <cell r="C180" t="str">
            <v>ч/ч</v>
          </cell>
          <cell r="D180">
            <v>1876</v>
          </cell>
          <cell r="E180">
            <v>0.55223880597014929</v>
          </cell>
          <cell r="F180">
            <v>1036</v>
          </cell>
          <cell r="G180">
            <v>12.201000000000002</v>
          </cell>
          <cell r="H180">
            <v>22889.076000000005</v>
          </cell>
          <cell r="I180">
            <v>22.093702702702707</v>
          </cell>
          <cell r="J180">
            <v>21853.076000000005</v>
          </cell>
          <cell r="K180">
            <v>99</v>
          </cell>
          <cell r="L180" t="str">
            <v>1.1.1.</v>
          </cell>
          <cell r="M180" t="str">
            <v>Калининский</v>
          </cell>
        </row>
        <row r="181">
          <cell r="A181" t="str">
            <v>99-1.1.2.</v>
          </cell>
          <cell r="B181" t="str">
            <v>Машинисты</v>
          </cell>
          <cell r="C181" t="str">
            <v>ч/ч</v>
          </cell>
          <cell r="D181">
            <v>866</v>
          </cell>
          <cell r="E181">
            <v>0.70099999999999996</v>
          </cell>
          <cell r="F181">
            <v>607</v>
          </cell>
          <cell r="G181">
            <v>14.100000000000003</v>
          </cell>
          <cell r="H181">
            <v>12210.600000000002</v>
          </cell>
          <cell r="I181">
            <v>20.116309719934105</v>
          </cell>
          <cell r="J181">
            <v>11603.600000000002</v>
          </cell>
          <cell r="K181">
            <v>99</v>
          </cell>
          <cell r="L181" t="str">
            <v>1.1.2.</v>
          </cell>
          <cell r="M181" t="str">
            <v>Калининский</v>
          </cell>
        </row>
        <row r="182">
          <cell r="M182" t="str">
            <v>Калининский</v>
          </cell>
        </row>
        <row r="183">
          <cell r="A183" t="str">
            <v>99-1.2.</v>
          </cell>
          <cell r="B183" t="str">
            <v>Технические ресурсы по нормам СНиП (без зарботной платы машиниста)</v>
          </cell>
          <cell r="F183">
            <v>1567.2791999999999</v>
          </cell>
          <cell r="H183">
            <v>67669.998439999996</v>
          </cell>
          <cell r="I183">
            <v>43.17673484086307</v>
          </cell>
          <cell r="J183">
            <v>66102.719239999991</v>
          </cell>
          <cell r="K183">
            <v>99</v>
          </cell>
          <cell r="L183" t="str">
            <v>1.2.</v>
          </cell>
          <cell r="M183" t="str">
            <v>Калининский</v>
          </cell>
        </row>
        <row r="184">
          <cell r="A184">
            <v>1</v>
          </cell>
          <cell r="B184" t="str">
            <v>Автогрейдер средний</v>
          </cell>
          <cell r="C184" t="str">
            <v>м/ч</v>
          </cell>
          <cell r="D184">
            <v>45.28</v>
          </cell>
          <cell r="E184">
            <v>2.48</v>
          </cell>
          <cell r="F184">
            <v>112.2944</v>
          </cell>
          <cell r="G184">
            <v>125.03</v>
          </cell>
          <cell r="H184">
            <v>5661.3584000000001</v>
          </cell>
          <cell r="I184">
            <v>50.415322580645167</v>
          </cell>
          <cell r="J184">
            <v>5549.0640000000003</v>
          </cell>
          <cell r="M184" t="str">
            <v>Калининский</v>
          </cell>
        </row>
        <row r="185">
          <cell r="A185">
            <v>2</v>
          </cell>
          <cell r="B185" t="str">
            <v>Щебнераспределитель</v>
          </cell>
          <cell r="C185" t="str">
            <v>м/ч</v>
          </cell>
          <cell r="D185">
            <v>43.68</v>
          </cell>
          <cell r="E185">
            <v>4.21</v>
          </cell>
          <cell r="F185">
            <v>183.89279999999999</v>
          </cell>
          <cell r="G185">
            <v>86.93</v>
          </cell>
          <cell r="H185">
            <v>3797.1024000000002</v>
          </cell>
          <cell r="I185">
            <v>20.648456057007127</v>
          </cell>
          <cell r="J185">
            <v>3613.2096000000001</v>
          </cell>
          <cell r="M185" t="str">
            <v>Калининский</v>
          </cell>
        </row>
        <row r="186">
          <cell r="A186">
            <v>3</v>
          </cell>
          <cell r="B186" t="str">
            <v>Автогудронатор 3500л</v>
          </cell>
          <cell r="C186" t="str">
            <v>м/ч</v>
          </cell>
          <cell r="D186">
            <v>25.2</v>
          </cell>
          <cell r="E186">
            <v>5.99</v>
          </cell>
          <cell r="F186">
            <v>150.94800000000001</v>
          </cell>
          <cell r="G186">
            <v>77.02</v>
          </cell>
          <cell r="H186">
            <v>1940.9039999999998</v>
          </cell>
          <cell r="I186">
            <v>12.858096828046742</v>
          </cell>
          <cell r="J186">
            <v>1789.9559999999997</v>
          </cell>
          <cell r="M186" t="str">
            <v>Калининский</v>
          </cell>
        </row>
        <row r="187">
          <cell r="A187">
            <v>4</v>
          </cell>
          <cell r="B187" t="str">
            <v>Машина поливомоечная</v>
          </cell>
          <cell r="C187" t="str">
            <v>м/ч</v>
          </cell>
          <cell r="D187">
            <v>15.011999999999999</v>
          </cell>
          <cell r="E187">
            <v>6.16</v>
          </cell>
          <cell r="F187">
            <v>92.473919999999993</v>
          </cell>
          <cell r="G187">
            <v>197.6</v>
          </cell>
          <cell r="H187">
            <v>2966.3711999999996</v>
          </cell>
          <cell r="I187">
            <v>32.077922077922075</v>
          </cell>
          <cell r="J187">
            <v>2873.8972799999997</v>
          </cell>
          <cell r="M187" t="str">
            <v>Калининский</v>
          </cell>
        </row>
        <row r="188">
          <cell r="A188">
            <v>5</v>
          </cell>
          <cell r="B188" t="str">
            <v xml:space="preserve">Каток  самоходный гладкий 5 тн </v>
          </cell>
          <cell r="C188" t="str">
            <v>м/ч</v>
          </cell>
          <cell r="D188">
            <v>204.51599999999999</v>
          </cell>
          <cell r="E188">
            <v>1.81</v>
          </cell>
          <cell r="F188">
            <v>370.17396000000002</v>
          </cell>
          <cell r="G188">
            <v>80.16</v>
          </cell>
          <cell r="H188">
            <v>16394.002559999997</v>
          </cell>
          <cell r="I188">
            <v>44.28729281767955</v>
          </cell>
          <cell r="J188">
            <v>16023.828599999997</v>
          </cell>
          <cell r="M188" t="str">
            <v>Калининский</v>
          </cell>
        </row>
        <row r="189">
          <cell r="A189">
            <v>6</v>
          </cell>
          <cell r="B189" t="str">
            <v xml:space="preserve">Каток вальцевый  10 тн </v>
          </cell>
          <cell r="C189" t="str">
            <v>м/ч</v>
          </cell>
          <cell r="D189">
            <v>247.32</v>
          </cell>
          <cell r="E189">
            <v>1.69</v>
          </cell>
          <cell r="F189">
            <v>418</v>
          </cell>
          <cell r="G189">
            <v>117.14</v>
          </cell>
          <cell r="H189">
            <v>28971.0648</v>
          </cell>
          <cell r="I189">
            <v>69.308767464114837</v>
          </cell>
          <cell r="J189">
            <v>28553.0648</v>
          </cell>
          <cell r="M189" t="str">
            <v>Калининский</v>
          </cell>
        </row>
        <row r="190">
          <cell r="A190">
            <v>7</v>
          </cell>
          <cell r="B190" t="str">
            <v>Укладчик а/бетона</v>
          </cell>
          <cell r="C190" t="str">
            <v>м/ч</v>
          </cell>
          <cell r="D190">
            <v>27.971999999999998</v>
          </cell>
          <cell r="E190">
            <v>2.29</v>
          </cell>
          <cell r="F190">
            <v>64.055880000000002</v>
          </cell>
          <cell r="G190">
            <v>148.81</v>
          </cell>
          <cell r="H190">
            <v>4162.51332</v>
          </cell>
          <cell r="I190">
            <v>64.982532751091696</v>
          </cell>
          <cell r="J190">
            <v>4098.4574400000001</v>
          </cell>
          <cell r="M190" t="str">
            <v>Калининский</v>
          </cell>
        </row>
        <row r="191">
          <cell r="A191">
            <v>8</v>
          </cell>
          <cell r="B191" t="str">
            <v>Пневмокаток 18тн</v>
          </cell>
          <cell r="C191" t="str">
            <v>м/ч</v>
          </cell>
          <cell r="D191">
            <v>6.9719999999999995</v>
          </cell>
          <cell r="E191">
            <v>4.88</v>
          </cell>
          <cell r="F191">
            <v>34.023359999999997</v>
          </cell>
          <cell r="G191">
            <v>141.41</v>
          </cell>
          <cell r="H191">
            <v>985.91051999999991</v>
          </cell>
          <cell r="I191">
            <v>28.977459016393443</v>
          </cell>
          <cell r="J191">
            <v>951.88715999999988</v>
          </cell>
          <cell r="M191" t="str">
            <v>Калининский</v>
          </cell>
        </row>
        <row r="192">
          <cell r="A192">
            <v>9</v>
          </cell>
          <cell r="B192" t="str">
            <v>Автогудронатор 7000 л</v>
          </cell>
          <cell r="C192" t="str">
            <v>м/ч</v>
          </cell>
          <cell r="D192">
            <v>12.564</v>
          </cell>
          <cell r="E192">
            <v>7.22</v>
          </cell>
          <cell r="F192">
            <v>90.71208</v>
          </cell>
          <cell r="G192">
            <v>141.41</v>
          </cell>
          <cell r="H192">
            <v>1776.67524</v>
          </cell>
          <cell r="I192">
            <v>19.585872576177284</v>
          </cell>
          <cell r="J192">
            <v>1685.96316</v>
          </cell>
          <cell r="M192" t="str">
            <v>Калининский</v>
          </cell>
        </row>
        <row r="193">
          <cell r="A193">
            <v>10</v>
          </cell>
          <cell r="B193" t="str">
            <v>Прочие машины</v>
          </cell>
          <cell r="C193" t="str">
            <v>руб</v>
          </cell>
          <cell r="D193">
            <v>50.704799999999999</v>
          </cell>
          <cell r="E193">
            <v>1</v>
          </cell>
          <cell r="F193">
            <v>50.704799999999999</v>
          </cell>
          <cell r="G193">
            <v>20</v>
          </cell>
          <cell r="H193">
            <v>1014.096</v>
          </cell>
          <cell r="I193">
            <v>20</v>
          </cell>
          <cell r="J193">
            <v>963.39120000000003</v>
          </cell>
          <cell r="M193" t="str">
            <v>Калининский</v>
          </cell>
        </row>
        <row r="194">
          <cell r="M194" t="str">
            <v>Калининский</v>
          </cell>
        </row>
        <row r="195">
          <cell r="A195" t="str">
            <v>99-1.3.</v>
          </cell>
          <cell r="B195" t="str">
            <v>Материалы</v>
          </cell>
          <cell r="F195">
            <v>41291.491799999996</v>
          </cell>
          <cell r="H195">
            <v>1243551.9002</v>
          </cell>
          <cell r="I195">
            <v>30.116419775368836</v>
          </cell>
          <cell r="J195">
            <v>1202260.4084000001</v>
          </cell>
          <cell r="K195">
            <v>99</v>
          </cell>
          <cell r="L195" t="str">
            <v>1.3.</v>
          </cell>
          <cell r="M195" t="str">
            <v>Калининский</v>
          </cell>
        </row>
        <row r="196">
          <cell r="B196" t="str">
            <v>Материальные ресурсы по нормам СНиП</v>
          </cell>
          <cell r="F196">
            <v>28244.851799999997</v>
          </cell>
          <cell r="H196">
            <v>1000719.5002</v>
          </cell>
          <cell r="I196">
            <v>35.430155813386143</v>
          </cell>
          <cell r="J196">
            <v>972474.64839999995</v>
          </cell>
          <cell r="M196" t="str">
            <v>Калининский</v>
          </cell>
        </row>
        <row r="197">
          <cell r="A197">
            <v>1</v>
          </cell>
          <cell r="B197" t="str">
            <v>ПГС</v>
          </cell>
          <cell r="C197" t="str">
            <v>м3</v>
          </cell>
          <cell r="D197">
            <v>640</v>
          </cell>
          <cell r="E197">
            <v>1.9</v>
          </cell>
          <cell r="F197">
            <v>1216</v>
          </cell>
          <cell r="G197">
            <v>40.57</v>
          </cell>
          <cell r="H197">
            <v>25964.799999999999</v>
          </cell>
          <cell r="I197">
            <v>21.352631578947367</v>
          </cell>
          <cell r="J197">
            <v>24748.799999999999</v>
          </cell>
          <cell r="M197" t="str">
            <v>Калининский</v>
          </cell>
        </row>
        <row r="198">
          <cell r="A198">
            <v>2</v>
          </cell>
          <cell r="B198" t="str">
            <v xml:space="preserve">Битум вязкий </v>
          </cell>
          <cell r="C198" t="str">
            <v>т</v>
          </cell>
          <cell r="D198">
            <v>35.9</v>
          </cell>
          <cell r="E198">
            <v>65.88</v>
          </cell>
          <cell r="F198">
            <v>2365.0919999999996</v>
          </cell>
          <cell r="G198">
            <v>3528.4</v>
          </cell>
          <cell r="H198">
            <v>126669.56</v>
          </cell>
          <cell r="I198">
            <v>53.557984213721923</v>
          </cell>
          <cell r="J198">
            <v>124304.46799999999</v>
          </cell>
          <cell r="M198" t="str">
            <v>Калининский</v>
          </cell>
        </row>
        <row r="199">
          <cell r="A199">
            <v>3</v>
          </cell>
          <cell r="B199" t="str">
            <v>Битум жидкий</v>
          </cell>
          <cell r="C199" t="str">
            <v>т</v>
          </cell>
          <cell r="D199">
            <v>18.54</v>
          </cell>
          <cell r="E199">
            <v>63.37</v>
          </cell>
          <cell r="F199">
            <v>1174.8797999999999</v>
          </cell>
          <cell r="G199">
            <v>3493.63</v>
          </cell>
          <cell r="H199">
            <v>64771.900199999996</v>
          </cell>
          <cell r="I199">
            <v>55.130661196149596</v>
          </cell>
          <cell r="J199">
            <v>63597.020399999994</v>
          </cell>
          <cell r="M199" t="str">
            <v>Калининский</v>
          </cell>
        </row>
        <row r="200">
          <cell r="A200">
            <v>4</v>
          </cell>
          <cell r="B200" t="str">
            <v>М/з а/ бетонная смесь</v>
          </cell>
          <cell r="C200" t="str">
            <v>т</v>
          </cell>
          <cell r="D200">
            <v>722</v>
          </cell>
          <cell r="E200">
            <v>14.84</v>
          </cell>
          <cell r="F200">
            <v>10714.48</v>
          </cell>
          <cell r="G200">
            <v>569.5</v>
          </cell>
          <cell r="H200">
            <v>411179</v>
          </cell>
          <cell r="I200">
            <v>38.376010781671162</v>
          </cell>
          <cell r="J200">
            <v>400464.52</v>
          </cell>
          <cell r="M200" t="str">
            <v>Калининский</v>
          </cell>
        </row>
        <row r="201">
          <cell r="A201">
            <v>5</v>
          </cell>
          <cell r="B201" t="str">
            <v>черный щебень</v>
          </cell>
          <cell r="C201" t="str">
            <v>т</v>
          </cell>
          <cell r="D201">
            <v>998</v>
          </cell>
          <cell r="E201">
            <v>12.799999999999999</v>
          </cell>
          <cell r="F201">
            <v>12774.4</v>
          </cell>
          <cell r="G201">
            <v>372.88</v>
          </cell>
          <cell r="H201">
            <v>372134.24</v>
          </cell>
          <cell r="I201">
            <v>29.131250000000001</v>
          </cell>
          <cell r="J201">
            <v>359359.83999999997</v>
          </cell>
          <cell r="M201" t="str">
            <v>Калининский</v>
          </cell>
        </row>
        <row r="202">
          <cell r="A202">
            <v>6</v>
          </cell>
          <cell r="F202">
            <v>0</v>
          </cell>
          <cell r="H202">
            <v>0</v>
          </cell>
          <cell r="I202" t="e">
            <v>#DIV/0!</v>
          </cell>
          <cell r="J202">
            <v>0</v>
          </cell>
          <cell r="M202" t="str">
            <v>Калининский</v>
          </cell>
        </row>
        <row r="203">
          <cell r="A203">
            <v>7</v>
          </cell>
          <cell r="F203">
            <v>0</v>
          </cell>
          <cell r="H203">
            <v>0</v>
          </cell>
          <cell r="I203" t="e">
            <v>#DIV/0!</v>
          </cell>
          <cell r="J203">
            <v>0</v>
          </cell>
          <cell r="M203" t="str">
            <v>Калининский</v>
          </cell>
        </row>
        <row r="204">
          <cell r="A204">
            <v>8</v>
          </cell>
          <cell r="F204">
            <v>0</v>
          </cell>
          <cell r="H204">
            <v>0</v>
          </cell>
          <cell r="I204" t="e">
            <v>#DIV/0!</v>
          </cell>
          <cell r="J204">
            <v>0</v>
          </cell>
          <cell r="M204" t="str">
            <v>Калининский</v>
          </cell>
        </row>
        <row r="205">
          <cell r="A205">
            <v>9</v>
          </cell>
          <cell r="F205">
            <v>0</v>
          </cell>
          <cell r="H205">
            <v>0</v>
          </cell>
          <cell r="I205" t="e">
            <v>#DIV/0!</v>
          </cell>
          <cell r="J205">
            <v>0</v>
          </cell>
          <cell r="M205" t="str">
            <v>Калининский</v>
          </cell>
        </row>
        <row r="206">
          <cell r="A206">
            <v>10</v>
          </cell>
          <cell r="F206">
            <v>0</v>
          </cell>
          <cell r="H206">
            <v>0</v>
          </cell>
          <cell r="I206" t="e">
            <v>#DIV/0!</v>
          </cell>
          <cell r="J206">
            <v>0</v>
          </cell>
          <cell r="M206" t="str">
            <v>Калининский</v>
          </cell>
        </row>
        <row r="207">
          <cell r="M207" t="str">
            <v>Калининский</v>
          </cell>
        </row>
        <row r="208">
          <cell r="B208" t="str">
            <v>Транспортировка материалов, т (вид транспорта, км)</v>
          </cell>
          <cell r="F208">
            <v>13046.64</v>
          </cell>
          <cell r="H208">
            <v>242832.4</v>
          </cell>
          <cell r="I208">
            <v>18.612638962982039</v>
          </cell>
          <cell r="J208">
            <v>229785.76</v>
          </cell>
          <cell r="M208" t="str">
            <v>Калининский</v>
          </cell>
        </row>
        <row r="209">
          <cell r="A209">
            <v>1</v>
          </cell>
          <cell r="B209" t="str">
            <v>ПГС - 165 км</v>
          </cell>
          <cell r="C209" t="str">
            <v>т</v>
          </cell>
          <cell r="D209">
            <v>1152</v>
          </cell>
          <cell r="E209">
            <v>7.82</v>
          </cell>
          <cell r="F209">
            <v>9008.64</v>
          </cell>
          <cell r="G209">
            <v>160.69999999999999</v>
          </cell>
          <cell r="H209">
            <v>185126.39999999999</v>
          </cell>
          <cell r="I209">
            <v>20.549872122762149</v>
          </cell>
          <cell r="J209">
            <v>176117.76000000001</v>
          </cell>
          <cell r="M209" t="str">
            <v>Калининский</v>
          </cell>
        </row>
        <row r="210">
          <cell r="A210">
            <v>2</v>
          </cell>
          <cell r="B210" t="str">
            <v>Битум вязкий -68 км</v>
          </cell>
          <cell r="C210" t="str">
            <v>т</v>
          </cell>
          <cell r="D210">
            <v>0</v>
          </cell>
          <cell r="F210">
            <v>0</v>
          </cell>
          <cell r="G210">
            <v>125.376</v>
          </cell>
          <cell r="H210">
            <v>0</v>
          </cell>
          <cell r="I210" t="e">
            <v>#DIV/0!</v>
          </cell>
          <cell r="J210">
            <v>0</v>
          </cell>
          <cell r="M210" t="str">
            <v>Калининский</v>
          </cell>
        </row>
        <row r="211">
          <cell r="A211">
            <v>3</v>
          </cell>
          <cell r="B211" t="str">
            <v>Битум жидкий-68 км</v>
          </cell>
          <cell r="C211" t="str">
            <v>т</v>
          </cell>
          <cell r="D211">
            <v>0</v>
          </cell>
          <cell r="F211">
            <v>0</v>
          </cell>
          <cell r="G211">
            <v>125.376</v>
          </cell>
          <cell r="H211">
            <v>0</v>
          </cell>
          <cell r="I211" t="e">
            <v>#DIV/0!</v>
          </cell>
          <cell r="J211">
            <v>0</v>
          </cell>
          <cell r="M211" t="str">
            <v>Калининский</v>
          </cell>
        </row>
        <row r="212">
          <cell r="A212">
            <v>4</v>
          </cell>
          <cell r="B212" t="str">
            <v>М/з а/ бетонная смесь -28 км</v>
          </cell>
          <cell r="C212" t="str">
            <v>т</v>
          </cell>
          <cell r="D212">
            <v>722</v>
          </cell>
          <cell r="E212">
            <v>2.2000000000000002</v>
          </cell>
          <cell r="F212">
            <v>1588.4</v>
          </cell>
          <cell r="G212">
            <v>33.549999999999997</v>
          </cell>
          <cell r="H212">
            <v>24223.1</v>
          </cell>
          <cell r="I212">
            <v>15.249999999999998</v>
          </cell>
          <cell r="J212">
            <v>22634.699999999997</v>
          </cell>
          <cell r="M212" t="str">
            <v>Калининский</v>
          </cell>
        </row>
        <row r="213">
          <cell r="A213">
            <v>5</v>
          </cell>
          <cell r="B213" t="str">
            <v>Черный щебень-28 км</v>
          </cell>
          <cell r="C213" t="str">
            <v>т</v>
          </cell>
          <cell r="D213">
            <v>998</v>
          </cell>
          <cell r="E213">
            <v>2.2000000000000002</v>
          </cell>
          <cell r="F213">
            <v>2195.6000000000004</v>
          </cell>
          <cell r="G213">
            <v>33.549999999999997</v>
          </cell>
          <cell r="H213">
            <v>33482.899999999994</v>
          </cell>
          <cell r="I213">
            <v>15.249999999999995</v>
          </cell>
          <cell r="J213">
            <v>31287.299999999996</v>
          </cell>
          <cell r="M213" t="str">
            <v>Калининский</v>
          </cell>
        </row>
        <row r="214">
          <cell r="A214">
            <v>6</v>
          </cell>
          <cell r="B214" t="str">
            <v>Доп тр битума</v>
          </cell>
          <cell r="C214" t="str">
            <v>т</v>
          </cell>
          <cell r="F214">
            <v>254</v>
          </cell>
          <cell r="H214">
            <v>0</v>
          </cell>
          <cell r="I214">
            <v>0</v>
          </cell>
          <cell r="J214">
            <v>-254</v>
          </cell>
          <cell r="M214" t="str">
            <v>Калининский</v>
          </cell>
        </row>
        <row r="215">
          <cell r="A215">
            <v>7</v>
          </cell>
          <cell r="C215" t="str">
            <v>т</v>
          </cell>
          <cell r="F215">
            <v>0</v>
          </cell>
          <cell r="H215">
            <v>0</v>
          </cell>
          <cell r="I215" t="e">
            <v>#DIV/0!</v>
          </cell>
          <cell r="J215">
            <v>0</v>
          </cell>
          <cell r="M215" t="str">
            <v>Калининский</v>
          </cell>
        </row>
        <row r="216">
          <cell r="A216">
            <v>8</v>
          </cell>
          <cell r="C216" t="str">
            <v>т</v>
          </cell>
          <cell r="F216">
            <v>0</v>
          </cell>
          <cell r="H216">
            <v>0</v>
          </cell>
          <cell r="I216" t="e">
            <v>#DIV/0!</v>
          </cell>
          <cell r="J216">
            <v>0</v>
          </cell>
          <cell r="M216" t="str">
            <v>Калининский</v>
          </cell>
        </row>
        <row r="217">
          <cell r="A217">
            <v>9</v>
          </cell>
          <cell r="C217" t="str">
            <v>т</v>
          </cell>
          <cell r="F217">
            <v>0</v>
          </cell>
          <cell r="H217">
            <v>0</v>
          </cell>
          <cell r="I217" t="e">
            <v>#DIV/0!</v>
          </cell>
          <cell r="J217">
            <v>0</v>
          </cell>
          <cell r="M217" t="str">
            <v>Калининский</v>
          </cell>
        </row>
        <row r="218">
          <cell r="A218">
            <v>10</v>
          </cell>
          <cell r="C218" t="str">
            <v>т</v>
          </cell>
          <cell r="F218">
            <v>0</v>
          </cell>
          <cell r="H218">
            <v>0</v>
          </cell>
          <cell r="I218" t="e">
            <v>#DIV/0!</v>
          </cell>
          <cell r="J218">
            <v>0</v>
          </cell>
          <cell r="M218" t="str">
            <v>Калининский</v>
          </cell>
        </row>
        <row r="219">
          <cell r="M219" t="str">
            <v>Калининский</v>
          </cell>
        </row>
        <row r="220">
          <cell r="B220" t="str">
            <v>Заготовительно-складские расходы</v>
          </cell>
          <cell r="F220">
            <v>0</v>
          </cell>
          <cell r="H220">
            <v>0</v>
          </cell>
          <cell r="I220" t="e">
            <v>#DIV/0!</v>
          </cell>
          <cell r="J220">
            <v>0</v>
          </cell>
          <cell r="M220" t="str">
            <v>Калининский</v>
          </cell>
        </row>
        <row r="221">
          <cell r="A221">
            <v>1</v>
          </cell>
          <cell r="B221" t="str">
            <v>ПГС</v>
          </cell>
          <cell r="C221" t="str">
            <v>руб</v>
          </cell>
          <cell r="E221">
            <v>10224.64</v>
          </cell>
          <cell r="F221">
            <v>0</v>
          </cell>
          <cell r="H221">
            <v>0</v>
          </cell>
          <cell r="I221" t="e">
            <v>#DIV/0!</v>
          </cell>
          <cell r="J221">
            <v>0</v>
          </cell>
          <cell r="M221" t="str">
            <v>Калининский</v>
          </cell>
        </row>
        <row r="222">
          <cell r="A222">
            <v>2</v>
          </cell>
          <cell r="B222" t="str">
            <v xml:space="preserve">Битум вязкий </v>
          </cell>
          <cell r="C222" t="str">
            <v>руб</v>
          </cell>
          <cell r="E222">
            <v>2365.0919999999996</v>
          </cell>
          <cell r="F222">
            <v>0</v>
          </cell>
          <cell r="H222">
            <v>0</v>
          </cell>
          <cell r="I222" t="e">
            <v>#DIV/0!</v>
          </cell>
          <cell r="J222">
            <v>0</v>
          </cell>
          <cell r="M222" t="str">
            <v>Калининский</v>
          </cell>
        </row>
        <row r="223">
          <cell r="A223">
            <v>3</v>
          </cell>
          <cell r="B223" t="str">
            <v>Битум жидкий</v>
          </cell>
          <cell r="C223" t="str">
            <v>руб</v>
          </cell>
          <cell r="E223">
            <v>1174.8797999999999</v>
          </cell>
          <cell r="F223">
            <v>0</v>
          </cell>
          <cell r="H223">
            <v>0</v>
          </cell>
          <cell r="I223" t="e">
            <v>#DIV/0!</v>
          </cell>
          <cell r="J223">
            <v>0</v>
          </cell>
          <cell r="M223" t="str">
            <v>Калининский</v>
          </cell>
        </row>
        <row r="224">
          <cell r="A224">
            <v>4</v>
          </cell>
          <cell r="B224" t="str">
            <v>М/з а/ бетонная смесь</v>
          </cell>
          <cell r="C224" t="str">
            <v>руб</v>
          </cell>
          <cell r="E224">
            <v>12302.88</v>
          </cell>
          <cell r="F224">
            <v>0</v>
          </cell>
          <cell r="H224">
            <v>0</v>
          </cell>
          <cell r="I224" t="e">
            <v>#DIV/0!</v>
          </cell>
          <cell r="J224">
            <v>0</v>
          </cell>
          <cell r="M224" t="str">
            <v>Калининский</v>
          </cell>
        </row>
        <row r="225">
          <cell r="A225">
            <v>5</v>
          </cell>
          <cell r="B225" t="str">
            <v>черный щебень</v>
          </cell>
          <cell r="C225" t="str">
            <v>руб</v>
          </cell>
          <cell r="E225">
            <v>14970</v>
          </cell>
          <cell r="F225">
            <v>0</v>
          </cell>
          <cell r="H225">
            <v>0</v>
          </cell>
          <cell r="I225" t="e">
            <v>#DIV/0!</v>
          </cell>
          <cell r="J225">
            <v>0</v>
          </cell>
          <cell r="M225" t="str">
            <v>Калининский</v>
          </cell>
        </row>
        <row r="226">
          <cell r="A226">
            <v>6</v>
          </cell>
          <cell r="B226">
            <v>0</v>
          </cell>
          <cell r="C226" t="str">
            <v>руб</v>
          </cell>
          <cell r="E226">
            <v>254</v>
          </cell>
          <cell r="F226">
            <v>0</v>
          </cell>
          <cell r="H226">
            <v>0</v>
          </cell>
          <cell r="I226" t="e">
            <v>#DIV/0!</v>
          </cell>
          <cell r="J226">
            <v>0</v>
          </cell>
          <cell r="M226" t="str">
            <v>Калининский</v>
          </cell>
        </row>
        <row r="227">
          <cell r="A227">
            <v>7</v>
          </cell>
          <cell r="B227">
            <v>0</v>
          </cell>
          <cell r="C227" t="str">
            <v>руб</v>
          </cell>
          <cell r="E227">
            <v>0</v>
          </cell>
          <cell r="F227">
            <v>0</v>
          </cell>
          <cell r="H227">
            <v>0</v>
          </cell>
          <cell r="I227" t="e">
            <v>#DIV/0!</v>
          </cell>
          <cell r="J227">
            <v>0</v>
          </cell>
          <cell r="M227" t="str">
            <v>Калининский</v>
          </cell>
        </row>
        <row r="228">
          <cell r="A228">
            <v>8</v>
          </cell>
          <cell r="B228">
            <v>0</v>
          </cell>
          <cell r="C228" t="str">
            <v>руб</v>
          </cell>
          <cell r="E228">
            <v>0</v>
          </cell>
          <cell r="F228">
            <v>0</v>
          </cell>
          <cell r="H228">
            <v>0</v>
          </cell>
          <cell r="I228" t="e">
            <v>#DIV/0!</v>
          </cell>
          <cell r="J228">
            <v>0</v>
          </cell>
          <cell r="M228" t="str">
            <v>Калининский</v>
          </cell>
        </row>
        <row r="229">
          <cell r="A229">
            <v>9</v>
          </cell>
          <cell r="B229">
            <v>0</v>
          </cell>
          <cell r="C229" t="str">
            <v>руб</v>
          </cell>
          <cell r="E229">
            <v>0</v>
          </cell>
          <cell r="F229">
            <v>0</v>
          </cell>
          <cell r="H229">
            <v>0</v>
          </cell>
          <cell r="I229" t="e">
            <v>#DIV/0!</v>
          </cell>
          <cell r="J229">
            <v>0</v>
          </cell>
          <cell r="M229" t="str">
            <v>Калининский</v>
          </cell>
        </row>
        <row r="230">
          <cell r="A230">
            <v>10</v>
          </cell>
          <cell r="B230">
            <v>0</v>
          </cell>
          <cell r="C230" t="str">
            <v>руб</v>
          </cell>
          <cell r="E230">
            <v>0</v>
          </cell>
          <cell r="F230">
            <v>0</v>
          </cell>
          <cell r="H230">
            <v>0</v>
          </cell>
          <cell r="I230" t="e">
            <v>#DIV/0!</v>
          </cell>
          <cell r="J230">
            <v>0</v>
          </cell>
          <cell r="M230" t="str">
            <v>Калининский</v>
          </cell>
        </row>
        <row r="231">
          <cell r="M231" t="str">
            <v>Калининский</v>
          </cell>
        </row>
        <row r="232">
          <cell r="M232" t="str">
            <v>Калининский</v>
          </cell>
        </row>
        <row r="233">
          <cell r="B233" t="str">
            <v>Составил:______________________________</v>
          </cell>
          <cell r="M233" t="str">
            <v>Калининский</v>
          </cell>
        </row>
        <row r="234">
          <cell r="M234" t="str">
            <v>Калининский</v>
          </cell>
        </row>
        <row r="235">
          <cell r="B235" t="str">
            <v>Начальник ТДО: ________________________</v>
          </cell>
        </row>
        <row r="236">
          <cell r="B236" t="str">
            <v>Район: Калининский \ Тимашевск - Славянск-на-Кубани - Крымск ;  км: 28+000-33+000 \ Облегченный ремонт - III вариант</v>
          </cell>
          <cell r="K236">
            <v>100</v>
          </cell>
          <cell r="M236" t="str">
            <v>Калининский</v>
          </cell>
        </row>
        <row r="237">
          <cell r="A237" t="str">
            <v>100-1.1.</v>
          </cell>
          <cell r="B237" t="str">
            <v>Фонд заработной платы</v>
          </cell>
          <cell r="D237">
            <v>6799</v>
          </cell>
          <cell r="F237">
            <v>4436</v>
          </cell>
          <cell r="H237">
            <v>90067</v>
          </cell>
          <cell r="I237">
            <v>20</v>
          </cell>
          <cell r="J237">
            <v>85631</v>
          </cell>
          <cell r="K237">
            <v>100</v>
          </cell>
          <cell r="L237" t="str">
            <v>1.1.</v>
          </cell>
          <cell r="M237" t="str">
            <v>Калининский</v>
          </cell>
        </row>
        <row r="238">
          <cell r="A238" t="str">
            <v>100-1.1.1.</v>
          </cell>
          <cell r="B238" t="str">
            <v>Основные рабочие</v>
          </cell>
          <cell r="C238" t="str">
            <v>ч/ч</v>
          </cell>
          <cell r="D238">
            <v>4688</v>
          </cell>
          <cell r="E238">
            <v>0.55200000000000005</v>
          </cell>
          <cell r="F238">
            <v>2590</v>
          </cell>
          <cell r="G238">
            <v>12.2</v>
          </cell>
          <cell r="H238">
            <v>57198</v>
          </cell>
          <cell r="I238">
            <v>22.08</v>
          </cell>
          <cell r="J238">
            <v>54608</v>
          </cell>
          <cell r="K238">
            <v>100</v>
          </cell>
          <cell r="L238" t="str">
            <v>1.1.1.</v>
          </cell>
          <cell r="M238" t="str">
            <v>Калининский</v>
          </cell>
        </row>
        <row r="239">
          <cell r="A239" t="str">
            <v>100-1.1.2.</v>
          </cell>
          <cell r="B239" t="str">
            <v>Машинисты</v>
          </cell>
          <cell r="C239" t="str">
            <v>ч/ч</v>
          </cell>
          <cell r="D239">
            <v>2111</v>
          </cell>
          <cell r="E239">
            <v>0.874</v>
          </cell>
          <cell r="F239">
            <v>1846</v>
          </cell>
          <cell r="G239">
            <v>15.57</v>
          </cell>
          <cell r="H239">
            <v>32868</v>
          </cell>
          <cell r="I239">
            <v>17.809999999999999</v>
          </cell>
          <cell r="J239">
            <v>31022</v>
          </cell>
          <cell r="K239">
            <v>100</v>
          </cell>
          <cell r="L239" t="str">
            <v>1.1.2.</v>
          </cell>
          <cell r="M239" t="str">
            <v>Калининский</v>
          </cell>
        </row>
        <row r="240">
          <cell r="M240" t="str">
            <v>Калининский</v>
          </cell>
        </row>
        <row r="241">
          <cell r="A241" t="str">
            <v>100-1.2.</v>
          </cell>
          <cell r="B241" t="str">
            <v>Технические ресурсы по нормам СНиП (без зарботной платы машиниста)</v>
          </cell>
          <cell r="F241">
            <v>4125</v>
          </cell>
          <cell r="H241">
            <v>207017</v>
          </cell>
          <cell r="I241">
            <v>50.19</v>
          </cell>
          <cell r="J241">
            <v>202892</v>
          </cell>
          <cell r="K241">
            <v>100</v>
          </cell>
          <cell r="L241" t="str">
            <v>1.2.</v>
          </cell>
          <cell r="M241" t="str">
            <v>Калининский</v>
          </cell>
        </row>
        <row r="242">
          <cell r="A242">
            <v>1</v>
          </cell>
          <cell r="B242" t="str">
            <v>Автогрейдер средний</v>
          </cell>
          <cell r="C242" t="str">
            <v>м/ч</v>
          </cell>
          <cell r="D242">
            <v>86</v>
          </cell>
          <cell r="E242">
            <v>2.48</v>
          </cell>
          <cell r="F242">
            <v>213</v>
          </cell>
          <cell r="G242">
            <v>125.03</v>
          </cell>
          <cell r="H242">
            <v>10753</v>
          </cell>
          <cell r="I242">
            <v>50.42</v>
          </cell>
          <cell r="J242">
            <v>10539</v>
          </cell>
          <cell r="M242" t="str">
            <v>Калининский</v>
          </cell>
        </row>
        <row r="243">
          <cell r="A243">
            <v>2</v>
          </cell>
          <cell r="B243" t="str">
            <v>Щебнераспределитель</v>
          </cell>
          <cell r="C243" t="str">
            <v>м/ч</v>
          </cell>
          <cell r="D243">
            <v>51</v>
          </cell>
          <cell r="E243">
            <v>4.21</v>
          </cell>
          <cell r="F243">
            <v>217</v>
          </cell>
          <cell r="G243">
            <v>86.93</v>
          </cell>
          <cell r="H243">
            <v>4475</v>
          </cell>
          <cell r="I243">
            <v>20.65</v>
          </cell>
          <cell r="J243">
            <v>4258</v>
          </cell>
          <cell r="M243" t="str">
            <v>Калининский</v>
          </cell>
        </row>
        <row r="244">
          <cell r="A244">
            <v>3</v>
          </cell>
          <cell r="B244" t="str">
            <v>Автогудронатор 3500л</v>
          </cell>
          <cell r="C244" t="str">
            <v>м/ч</v>
          </cell>
          <cell r="D244">
            <v>10</v>
          </cell>
          <cell r="E244">
            <v>5.99</v>
          </cell>
          <cell r="F244">
            <v>60</v>
          </cell>
          <cell r="G244">
            <v>77.02</v>
          </cell>
          <cell r="H244">
            <v>776</v>
          </cell>
          <cell r="I244">
            <v>12.86</v>
          </cell>
          <cell r="J244">
            <v>716</v>
          </cell>
          <cell r="M244" t="str">
            <v>Калининский</v>
          </cell>
        </row>
        <row r="245">
          <cell r="A245">
            <v>4</v>
          </cell>
          <cell r="B245" t="str">
            <v>Машина поливомоечная</v>
          </cell>
          <cell r="C245" t="str">
            <v>м/ч</v>
          </cell>
          <cell r="D245">
            <v>29</v>
          </cell>
          <cell r="E245">
            <v>6.16</v>
          </cell>
          <cell r="F245">
            <v>176</v>
          </cell>
          <cell r="G245">
            <v>197.6</v>
          </cell>
          <cell r="H245">
            <v>5636</v>
          </cell>
          <cell r="I245">
            <v>32.08</v>
          </cell>
          <cell r="J245">
            <v>5461</v>
          </cell>
          <cell r="M245" t="str">
            <v>Калининский</v>
          </cell>
        </row>
        <row r="246">
          <cell r="A246">
            <v>5</v>
          </cell>
          <cell r="B246" t="str">
            <v xml:space="preserve">Каток  самоходный гладкий 5 тн </v>
          </cell>
          <cell r="C246" t="str">
            <v>м/ч</v>
          </cell>
          <cell r="D246">
            <v>685</v>
          </cell>
          <cell r="E246">
            <v>1.81</v>
          </cell>
          <cell r="F246">
            <v>1241</v>
          </cell>
          <cell r="G246">
            <v>80.16</v>
          </cell>
          <cell r="H246">
            <v>54949</v>
          </cell>
          <cell r="I246">
            <v>44.29</v>
          </cell>
          <cell r="J246">
            <v>53708</v>
          </cell>
          <cell r="M246" t="str">
            <v>Калининский</v>
          </cell>
        </row>
        <row r="247">
          <cell r="A247">
            <v>6</v>
          </cell>
          <cell r="B247" t="str">
            <v xml:space="preserve">Каток вальцевый  10 тн </v>
          </cell>
          <cell r="C247" t="str">
            <v>м/ч</v>
          </cell>
          <cell r="D247">
            <v>668</v>
          </cell>
          <cell r="E247">
            <v>1.69</v>
          </cell>
          <cell r="F247">
            <v>1129</v>
          </cell>
          <cell r="G247">
            <v>117.14</v>
          </cell>
          <cell r="H247">
            <v>78254</v>
          </cell>
          <cell r="I247">
            <v>69.31</v>
          </cell>
          <cell r="J247">
            <v>77125</v>
          </cell>
          <cell r="M247" t="str">
            <v>Калининский</v>
          </cell>
        </row>
        <row r="248">
          <cell r="A248">
            <v>7</v>
          </cell>
          <cell r="B248" t="str">
            <v>Укладчик а/бетона</v>
          </cell>
          <cell r="C248" t="str">
            <v>м/ч</v>
          </cell>
          <cell r="D248">
            <v>296</v>
          </cell>
          <cell r="E248">
            <v>2.29</v>
          </cell>
          <cell r="F248">
            <v>677</v>
          </cell>
          <cell r="G248">
            <v>148.81</v>
          </cell>
          <cell r="H248">
            <v>43991</v>
          </cell>
          <cell r="I248">
            <v>64.98</v>
          </cell>
          <cell r="J248">
            <v>43314</v>
          </cell>
          <cell r="M248" t="str">
            <v>Калининский</v>
          </cell>
        </row>
        <row r="249">
          <cell r="A249">
            <v>8</v>
          </cell>
          <cell r="B249" t="str">
            <v>Пневмокаток 18тн</v>
          </cell>
          <cell r="C249" t="str">
            <v>м/ч</v>
          </cell>
          <cell r="D249">
            <v>11</v>
          </cell>
          <cell r="E249">
            <v>4.88</v>
          </cell>
          <cell r="F249">
            <v>54</v>
          </cell>
          <cell r="G249">
            <v>94.73</v>
          </cell>
          <cell r="H249">
            <v>1045</v>
          </cell>
          <cell r="I249">
            <v>19.41</v>
          </cell>
          <cell r="J249">
            <v>991</v>
          </cell>
          <cell r="M249" t="str">
            <v>Калининский</v>
          </cell>
        </row>
        <row r="250">
          <cell r="A250">
            <v>9</v>
          </cell>
          <cell r="B250" t="str">
            <v>Автогудронатор 7000 л</v>
          </cell>
          <cell r="C250" t="str">
            <v>м/ч</v>
          </cell>
          <cell r="D250">
            <v>10</v>
          </cell>
          <cell r="E250">
            <v>7.22</v>
          </cell>
          <cell r="F250">
            <v>73</v>
          </cell>
          <cell r="G250">
            <v>141.41</v>
          </cell>
          <cell r="H250">
            <v>1425</v>
          </cell>
          <cell r="I250">
            <v>19.59</v>
          </cell>
          <cell r="J250">
            <v>1353</v>
          </cell>
          <cell r="M250" t="str">
            <v>Калининский</v>
          </cell>
        </row>
        <row r="251">
          <cell r="A251">
            <v>10</v>
          </cell>
          <cell r="B251" t="str">
            <v>Прочие машины</v>
          </cell>
          <cell r="C251" t="str">
            <v>руб</v>
          </cell>
          <cell r="D251">
            <v>286</v>
          </cell>
          <cell r="E251">
            <v>1</v>
          </cell>
          <cell r="F251">
            <v>286</v>
          </cell>
          <cell r="G251">
            <v>20</v>
          </cell>
          <cell r="H251">
            <v>5713</v>
          </cell>
          <cell r="I251">
            <v>20</v>
          </cell>
          <cell r="J251">
            <v>5427</v>
          </cell>
          <cell r="M251" t="str">
            <v>Калининский</v>
          </cell>
        </row>
        <row r="252">
          <cell r="M252" t="str">
            <v>Калининский</v>
          </cell>
        </row>
        <row r="253">
          <cell r="A253" t="str">
            <v>100-1.3.</v>
          </cell>
          <cell r="B253" t="str">
            <v>Материалы</v>
          </cell>
          <cell r="F253">
            <v>146643</v>
          </cell>
          <cell r="H253">
            <v>4497076</v>
          </cell>
          <cell r="I253">
            <v>30.67</v>
          </cell>
          <cell r="J253">
            <v>4350433</v>
          </cell>
          <cell r="K253">
            <v>100</v>
          </cell>
          <cell r="L253" t="str">
            <v>1.3.</v>
          </cell>
          <cell r="M253" t="str">
            <v>Калининский</v>
          </cell>
        </row>
        <row r="254">
          <cell r="B254" t="str">
            <v>Материальные ресурсы по нормам СНиП</v>
          </cell>
          <cell r="F254">
            <v>117600</v>
          </cell>
          <cell r="H254">
            <v>3976231</v>
          </cell>
          <cell r="I254">
            <v>33.81</v>
          </cell>
          <cell r="J254">
            <v>3858631</v>
          </cell>
          <cell r="M254" t="str">
            <v>Калининский</v>
          </cell>
        </row>
        <row r="255">
          <cell r="A255">
            <v>1</v>
          </cell>
          <cell r="B255" t="str">
            <v>ПГС</v>
          </cell>
          <cell r="C255" t="str">
            <v>м3</v>
          </cell>
          <cell r="D255">
            <v>1823</v>
          </cell>
          <cell r="E255">
            <v>1.9</v>
          </cell>
          <cell r="F255">
            <v>3464</v>
          </cell>
          <cell r="G255">
            <v>40.57</v>
          </cell>
          <cell r="H255">
            <v>73959</v>
          </cell>
          <cell r="I255">
            <v>21.35</v>
          </cell>
          <cell r="J255">
            <v>70495</v>
          </cell>
          <cell r="M255" t="str">
            <v>Калининский</v>
          </cell>
        </row>
        <row r="256">
          <cell r="A256">
            <v>2</v>
          </cell>
          <cell r="B256" t="str">
            <v xml:space="preserve">Битум жидкий </v>
          </cell>
          <cell r="C256" t="str">
            <v>т</v>
          </cell>
          <cell r="D256">
            <v>20.6</v>
          </cell>
          <cell r="E256">
            <v>63.37</v>
          </cell>
          <cell r="F256">
            <v>1305</v>
          </cell>
          <cell r="G256">
            <v>3493.63</v>
          </cell>
          <cell r="H256">
            <v>71969</v>
          </cell>
          <cell r="I256">
            <v>55.13</v>
          </cell>
          <cell r="J256">
            <v>70663</v>
          </cell>
          <cell r="M256" t="str">
            <v>Калининский</v>
          </cell>
        </row>
        <row r="257">
          <cell r="A257">
            <v>3</v>
          </cell>
          <cell r="B257" t="str">
            <v>Битум вязкий</v>
          </cell>
          <cell r="C257" t="str">
            <v>т</v>
          </cell>
          <cell r="D257">
            <v>35.270000000000003</v>
          </cell>
          <cell r="E257">
            <v>65.88</v>
          </cell>
          <cell r="F257">
            <v>2324</v>
          </cell>
          <cell r="G257">
            <v>3528.4</v>
          </cell>
          <cell r="H257">
            <v>124447</v>
          </cell>
          <cell r="I257">
            <v>53.56</v>
          </cell>
          <cell r="J257">
            <v>122123</v>
          </cell>
          <cell r="M257" t="str">
            <v>Калининский</v>
          </cell>
        </row>
        <row r="258">
          <cell r="A258">
            <v>4</v>
          </cell>
          <cell r="B258" t="str">
            <v>М/з а/ бетонная смесь (выравн.сл)</v>
          </cell>
          <cell r="C258" t="str">
            <v>т</v>
          </cell>
          <cell r="D258">
            <v>1777</v>
          </cell>
          <cell r="E258">
            <v>14.84</v>
          </cell>
          <cell r="F258">
            <v>26371</v>
          </cell>
          <cell r="G258">
            <v>569.5</v>
          </cell>
          <cell r="H258">
            <v>1012002</v>
          </cell>
          <cell r="I258">
            <v>38.380000000000003</v>
          </cell>
          <cell r="J258">
            <v>985631</v>
          </cell>
          <cell r="M258" t="str">
            <v>Калининский</v>
          </cell>
        </row>
        <row r="259">
          <cell r="A259">
            <v>5</v>
          </cell>
          <cell r="B259" t="str">
            <v>черный щебень</v>
          </cell>
          <cell r="C259" t="str">
            <v>т</v>
          </cell>
          <cell r="D259">
            <v>980</v>
          </cell>
          <cell r="E259">
            <v>12.8</v>
          </cell>
          <cell r="F259">
            <v>12544</v>
          </cell>
          <cell r="G259">
            <v>372.88</v>
          </cell>
          <cell r="H259">
            <v>365422</v>
          </cell>
          <cell r="I259">
            <v>29.13</v>
          </cell>
          <cell r="J259">
            <v>352878</v>
          </cell>
          <cell r="M259" t="str">
            <v>Калининский</v>
          </cell>
        </row>
        <row r="260">
          <cell r="A260">
            <v>6</v>
          </cell>
          <cell r="B260" t="str">
            <v>М/з а/ бетонная смесь (слой покрытия)</v>
          </cell>
          <cell r="C260" t="str">
            <v>т</v>
          </cell>
          <cell r="D260">
            <v>4772</v>
          </cell>
          <cell r="E260">
            <v>14.84</v>
          </cell>
          <cell r="F260">
            <v>70816</v>
          </cell>
          <cell r="G260">
            <v>486.31</v>
          </cell>
          <cell r="H260">
            <v>2320671</v>
          </cell>
          <cell r="I260">
            <v>32.770000000000003</v>
          </cell>
          <cell r="J260">
            <v>2249855</v>
          </cell>
          <cell r="M260" t="str">
            <v>Калининский</v>
          </cell>
        </row>
        <row r="261">
          <cell r="A261">
            <v>7</v>
          </cell>
          <cell r="B261" t="str">
            <v>Прочие материалы</v>
          </cell>
          <cell r="C261" t="str">
            <v>руб</v>
          </cell>
          <cell r="D261">
            <v>776.13</v>
          </cell>
          <cell r="E261">
            <v>1</v>
          </cell>
          <cell r="F261">
            <v>776</v>
          </cell>
          <cell r="G261">
            <v>10</v>
          </cell>
          <cell r="H261">
            <v>7761</v>
          </cell>
          <cell r="I261">
            <v>10</v>
          </cell>
          <cell r="J261">
            <v>6985</v>
          </cell>
          <cell r="M261" t="str">
            <v>Калининский</v>
          </cell>
        </row>
        <row r="262">
          <cell r="A262">
            <v>8</v>
          </cell>
          <cell r="F262">
            <v>0</v>
          </cell>
          <cell r="H262">
            <v>0</v>
          </cell>
          <cell r="I262" t="e">
            <v>#DIV/0!</v>
          </cell>
          <cell r="J262">
            <v>0</v>
          </cell>
          <cell r="M262" t="str">
            <v>Калининский</v>
          </cell>
        </row>
        <row r="263">
          <cell r="A263">
            <v>9</v>
          </cell>
          <cell r="F263">
            <v>0</v>
          </cell>
          <cell r="H263">
            <v>0</v>
          </cell>
          <cell r="I263" t="e">
            <v>#DIV/0!</v>
          </cell>
          <cell r="J263">
            <v>0</v>
          </cell>
          <cell r="M263" t="str">
            <v>Калининский</v>
          </cell>
        </row>
        <row r="264">
          <cell r="A264">
            <v>10</v>
          </cell>
          <cell r="F264">
            <v>0</v>
          </cell>
          <cell r="H264">
            <v>0</v>
          </cell>
          <cell r="I264" t="e">
            <v>#DIV/0!</v>
          </cell>
          <cell r="J264">
            <v>0</v>
          </cell>
          <cell r="M264" t="str">
            <v>Калининский</v>
          </cell>
        </row>
        <row r="265">
          <cell r="M265" t="str">
            <v>Калининский</v>
          </cell>
        </row>
        <row r="266">
          <cell r="B266" t="str">
            <v>Транспортировка материалов, т (вид транспорта, км)</v>
          </cell>
          <cell r="F266">
            <v>29043</v>
          </cell>
          <cell r="H266">
            <v>520845</v>
          </cell>
          <cell r="I266">
            <v>17.93</v>
          </cell>
          <cell r="J266">
            <v>491802</v>
          </cell>
          <cell r="M266" t="str">
            <v>Калининский</v>
          </cell>
        </row>
        <row r="267">
          <cell r="A267">
            <v>1</v>
          </cell>
          <cell r="B267" t="str">
            <v>ПГС - 143 км</v>
          </cell>
          <cell r="C267" t="str">
            <v>т</v>
          </cell>
          <cell r="D267">
            <v>3281</v>
          </cell>
          <cell r="E267">
            <v>6.58</v>
          </cell>
          <cell r="F267">
            <v>21589</v>
          </cell>
          <cell r="G267">
            <v>141.26</v>
          </cell>
          <cell r="H267">
            <v>463474</v>
          </cell>
          <cell r="I267">
            <v>21.47</v>
          </cell>
          <cell r="J267">
            <v>441885</v>
          </cell>
          <cell r="M267" t="str">
            <v>Калининский</v>
          </cell>
        </row>
        <row r="268">
          <cell r="A268">
            <v>2</v>
          </cell>
          <cell r="B268" t="str">
            <v>Битум вязкий  46 км</v>
          </cell>
          <cell r="C268" t="str">
            <v>т</v>
          </cell>
          <cell r="D268">
            <v>35.270000000000003</v>
          </cell>
          <cell r="F268">
            <v>0</v>
          </cell>
          <cell r="H268">
            <v>0</v>
          </cell>
          <cell r="I268" t="e">
            <v>#DIV/0!</v>
          </cell>
          <cell r="J268">
            <v>0</v>
          </cell>
          <cell r="M268" t="str">
            <v>Калининский</v>
          </cell>
        </row>
        <row r="269">
          <cell r="A269">
            <v>3</v>
          </cell>
          <cell r="B269" t="str">
            <v>Битум жидкий-46 км</v>
          </cell>
          <cell r="C269" t="str">
            <v>т</v>
          </cell>
          <cell r="D269">
            <v>20.6</v>
          </cell>
          <cell r="F269">
            <v>0</v>
          </cell>
          <cell r="H269">
            <v>0</v>
          </cell>
          <cell r="I269" t="e">
            <v>#DIV/0!</v>
          </cell>
          <cell r="J269">
            <v>0</v>
          </cell>
          <cell r="M269" t="str">
            <v>Калининский</v>
          </cell>
        </row>
        <row r="270">
          <cell r="A270">
            <v>4</v>
          </cell>
          <cell r="B270" t="str">
            <v>М/з а/ бетонная смесь (выравн.сл)</v>
          </cell>
          <cell r="C270" t="str">
            <v>т</v>
          </cell>
          <cell r="D270">
            <v>1777</v>
          </cell>
          <cell r="E270">
            <v>0.99</v>
          </cell>
          <cell r="F270">
            <v>1759</v>
          </cell>
          <cell r="G270">
            <v>7.62</v>
          </cell>
          <cell r="H270">
            <v>13541</v>
          </cell>
          <cell r="I270">
            <v>7.7</v>
          </cell>
          <cell r="J270">
            <v>11782</v>
          </cell>
          <cell r="M270" t="str">
            <v>Калининский</v>
          </cell>
        </row>
        <row r="271">
          <cell r="A271">
            <v>5</v>
          </cell>
          <cell r="B271" t="str">
            <v>Черный щебень-6 км</v>
          </cell>
          <cell r="C271" t="str">
            <v>т</v>
          </cell>
          <cell r="D271">
            <v>980</v>
          </cell>
          <cell r="E271">
            <v>0.99</v>
          </cell>
          <cell r="F271">
            <v>970</v>
          </cell>
          <cell r="G271">
            <v>7.62</v>
          </cell>
          <cell r="H271">
            <v>7468</v>
          </cell>
          <cell r="I271">
            <v>7.7</v>
          </cell>
          <cell r="J271">
            <v>6497</v>
          </cell>
          <cell r="M271" t="str">
            <v>Калининский</v>
          </cell>
        </row>
        <row r="272">
          <cell r="A272">
            <v>6</v>
          </cell>
          <cell r="B272" t="str">
            <v>М/з а/ бетонная смесь (слой покрытия)</v>
          </cell>
          <cell r="C272" t="str">
            <v>т</v>
          </cell>
          <cell r="D272">
            <v>4772</v>
          </cell>
          <cell r="E272">
            <v>0.99</v>
          </cell>
          <cell r="F272">
            <v>4724</v>
          </cell>
          <cell r="G272">
            <v>7.62</v>
          </cell>
          <cell r="H272">
            <v>36363</v>
          </cell>
          <cell r="I272">
            <v>7.7</v>
          </cell>
          <cell r="J272">
            <v>31638</v>
          </cell>
          <cell r="M272" t="str">
            <v>Калининский</v>
          </cell>
        </row>
        <row r="273">
          <cell r="A273">
            <v>7</v>
          </cell>
          <cell r="C273" t="str">
            <v>т</v>
          </cell>
          <cell r="F273">
            <v>0</v>
          </cell>
          <cell r="H273">
            <v>0</v>
          </cell>
          <cell r="I273" t="e">
            <v>#DIV/0!</v>
          </cell>
          <cell r="J273">
            <v>0</v>
          </cell>
          <cell r="M273" t="str">
            <v>Калининский</v>
          </cell>
        </row>
        <row r="274">
          <cell r="A274">
            <v>8</v>
          </cell>
          <cell r="C274" t="str">
            <v>т</v>
          </cell>
          <cell r="F274">
            <v>0</v>
          </cell>
          <cell r="H274">
            <v>0</v>
          </cell>
          <cell r="I274" t="e">
            <v>#DIV/0!</v>
          </cell>
          <cell r="J274">
            <v>0</v>
          </cell>
          <cell r="M274" t="str">
            <v>Калининский</v>
          </cell>
        </row>
        <row r="275">
          <cell r="A275">
            <v>9</v>
          </cell>
          <cell r="C275" t="str">
            <v>т</v>
          </cell>
          <cell r="F275">
            <v>0</v>
          </cell>
          <cell r="H275">
            <v>0</v>
          </cell>
          <cell r="I275" t="e">
            <v>#DIV/0!</v>
          </cell>
          <cell r="J275">
            <v>0</v>
          </cell>
          <cell r="M275" t="str">
            <v>Калининский</v>
          </cell>
        </row>
        <row r="276">
          <cell r="A276">
            <v>10</v>
          </cell>
          <cell r="C276" t="str">
            <v>т</v>
          </cell>
          <cell r="F276">
            <v>0</v>
          </cell>
          <cell r="H276">
            <v>0</v>
          </cell>
          <cell r="I276" t="e">
            <v>#DIV/0!</v>
          </cell>
          <cell r="J276">
            <v>0</v>
          </cell>
          <cell r="M276" t="str">
            <v>Калининский</v>
          </cell>
        </row>
        <row r="277">
          <cell r="M277" t="str">
            <v>Калининский</v>
          </cell>
        </row>
        <row r="278">
          <cell r="B278" t="str">
            <v>Заготовительно-складские расходы</v>
          </cell>
          <cell r="F278">
            <v>0</v>
          </cell>
          <cell r="H278">
            <v>0</v>
          </cell>
          <cell r="I278" t="e">
            <v>#DIV/0!</v>
          </cell>
          <cell r="J278">
            <v>0</v>
          </cell>
          <cell r="M278" t="str">
            <v>Калининский</v>
          </cell>
        </row>
        <row r="279">
          <cell r="A279">
            <v>1</v>
          </cell>
          <cell r="B279" t="str">
            <v>ПГС</v>
          </cell>
          <cell r="C279" t="str">
            <v>руб</v>
          </cell>
          <cell r="E279">
            <v>25052.68</v>
          </cell>
          <cell r="F279">
            <v>0</v>
          </cell>
          <cell r="H279">
            <v>0</v>
          </cell>
          <cell r="I279" t="e">
            <v>#DIV/0!</v>
          </cell>
          <cell r="J279">
            <v>0</v>
          </cell>
          <cell r="M279" t="str">
            <v>Калининский</v>
          </cell>
        </row>
        <row r="280">
          <cell r="A280">
            <v>2</v>
          </cell>
          <cell r="B280" t="str">
            <v xml:space="preserve">Битум жидкий </v>
          </cell>
          <cell r="C280" t="str">
            <v>руб</v>
          </cell>
          <cell r="E280">
            <v>1305.42</v>
          </cell>
          <cell r="F280">
            <v>0</v>
          </cell>
          <cell r="H280">
            <v>0</v>
          </cell>
          <cell r="I280" t="e">
            <v>#DIV/0!</v>
          </cell>
          <cell r="J280">
            <v>0</v>
          </cell>
          <cell r="M280" t="str">
            <v>Калининский</v>
          </cell>
        </row>
        <row r="281">
          <cell r="A281">
            <v>3</v>
          </cell>
          <cell r="B281" t="str">
            <v>Битум вязкий</v>
          </cell>
          <cell r="C281" t="str">
            <v>руб</v>
          </cell>
          <cell r="E281">
            <v>2323.59</v>
          </cell>
          <cell r="F281">
            <v>0</v>
          </cell>
          <cell r="H281">
            <v>0</v>
          </cell>
          <cell r="I281" t="e">
            <v>#DIV/0!</v>
          </cell>
          <cell r="J281">
            <v>0</v>
          </cell>
          <cell r="M281" t="str">
            <v>Калининский</v>
          </cell>
        </row>
        <row r="282">
          <cell r="A282">
            <v>4</v>
          </cell>
          <cell r="B282" t="str">
            <v>М/з а/ бетонная смесь (выравн.сл)</v>
          </cell>
          <cell r="C282" t="str">
            <v>руб</v>
          </cell>
          <cell r="E282">
            <v>28129.91</v>
          </cell>
          <cell r="F282">
            <v>0</v>
          </cell>
          <cell r="H282">
            <v>0</v>
          </cell>
          <cell r="I282" t="e">
            <v>#DIV/0!</v>
          </cell>
          <cell r="J282">
            <v>0</v>
          </cell>
          <cell r="M282" t="str">
            <v>Калининский</v>
          </cell>
        </row>
        <row r="283">
          <cell r="A283">
            <v>5</v>
          </cell>
          <cell r="B283" t="str">
            <v>черный щебень</v>
          </cell>
          <cell r="C283" t="str">
            <v>руб</v>
          </cell>
          <cell r="E283">
            <v>13514.2</v>
          </cell>
          <cell r="F283">
            <v>0</v>
          </cell>
          <cell r="H283">
            <v>0</v>
          </cell>
          <cell r="I283" t="e">
            <v>#DIV/0!</v>
          </cell>
          <cell r="J283">
            <v>0</v>
          </cell>
          <cell r="M283" t="str">
            <v>Калининский</v>
          </cell>
        </row>
        <row r="284">
          <cell r="A284">
            <v>6</v>
          </cell>
          <cell r="B284" t="str">
            <v>М/з а/ бетонная смесь (слой покрытия)</v>
          </cell>
          <cell r="C284" t="str">
            <v>руб</v>
          </cell>
          <cell r="E284">
            <v>75540.759999999995</v>
          </cell>
          <cell r="F284">
            <v>0</v>
          </cell>
          <cell r="H284">
            <v>0</v>
          </cell>
          <cell r="I284" t="e">
            <v>#DIV/0!</v>
          </cell>
          <cell r="J284">
            <v>0</v>
          </cell>
          <cell r="M284" t="str">
            <v>Калининский</v>
          </cell>
        </row>
        <row r="285">
          <cell r="A285">
            <v>7</v>
          </cell>
          <cell r="B285" t="str">
            <v>Прочие материалы</v>
          </cell>
          <cell r="C285" t="str">
            <v>руб</v>
          </cell>
          <cell r="E285">
            <v>776.13</v>
          </cell>
          <cell r="F285">
            <v>0</v>
          </cell>
          <cell r="H285">
            <v>0</v>
          </cell>
          <cell r="I285" t="e">
            <v>#DIV/0!</v>
          </cell>
          <cell r="J285">
            <v>0</v>
          </cell>
          <cell r="M285" t="str">
            <v>Калининский</v>
          </cell>
        </row>
        <row r="286">
          <cell r="A286">
            <v>8</v>
          </cell>
          <cell r="B286" t="str">
            <v>0</v>
          </cell>
          <cell r="C286" t="str">
            <v>руб</v>
          </cell>
          <cell r="E286">
            <v>0</v>
          </cell>
          <cell r="F286">
            <v>0</v>
          </cell>
          <cell r="H286">
            <v>0</v>
          </cell>
          <cell r="I286" t="e">
            <v>#DIV/0!</v>
          </cell>
          <cell r="J286">
            <v>0</v>
          </cell>
          <cell r="M286" t="str">
            <v>Калининский</v>
          </cell>
        </row>
        <row r="287">
          <cell r="A287">
            <v>9</v>
          </cell>
          <cell r="B287" t="str">
            <v>0</v>
          </cell>
          <cell r="C287" t="str">
            <v>руб</v>
          </cell>
          <cell r="E287">
            <v>0</v>
          </cell>
          <cell r="F287">
            <v>0</v>
          </cell>
          <cell r="H287">
            <v>0</v>
          </cell>
          <cell r="I287" t="e">
            <v>#DIV/0!</v>
          </cell>
          <cell r="J287">
            <v>0</v>
          </cell>
          <cell r="M287" t="str">
            <v>Калининский</v>
          </cell>
        </row>
        <row r="288">
          <cell r="A288">
            <v>10</v>
          </cell>
          <cell r="B288" t="str">
            <v>0</v>
          </cell>
          <cell r="C288" t="str">
            <v>руб</v>
          </cell>
          <cell r="E288">
            <v>0</v>
          </cell>
          <cell r="F288">
            <v>0</v>
          </cell>
          <cell r="H288">
            <v>0</v>
          </cell>
          <cell r="I288" t="e">
            <v>#DIV/0!</v>
          </cell>
          <cell r="J288">
            <v>0</v>
          </cell>
          <cell r="M288" t="str">
            <v>Калининский</v>
          </cell>
        </row>
        <row r="289">
          <cell r="M289" t="str">
            <v>Калининский</v>
          </cell>
        </row>
        <row r="290">
          <cell r="M290" t="str">
            <v>Калининский</v>
          </cell>
        </row>
        <row r="291">
          <cell r="B291" t="str">
            <v>Составил:______________________________</v>
          </cell>
          <cell r="M291" t="str">
            <v>Калининский</v>
          </cell>
        </row>
        <row r="292">
          <cell r="M292" t="str">
            <v>Калининский</v>
          </cell>
        </row>
        <row r="293">
          <cell r="B293" t="str">
            <v>Начальник ТДО: ________________________</v>
          </cell>
        </row>
        <row r="294">
          <cell r="B294" t="str">
            <v>Район: Калининский \ Тимашевск - Славянск-на-Кубани - Крымск ;  км: 26+900-27+300 (0,4 км) \ Устройство тротуаров и пешеходных дорожек</v>
          </cell>
          <cell r="K294">
            <v>101</v>
          </cell>
          <cell r="M294" t="str">
            <v>Калининский</v>
          </cell>
        </row>
        <row r="295">
          <cell r="A295" t="str">
            <v>101-1.1.</v>
          </cell>
          <cell r="B295" t="str">
            <v>Фонд заработной платы</v>
          </cell>
          <cell r="D295">
            <v>530</v>
          </cell>
          <cell r="F295">
            <v>375</v>
          </cell>
          <cell r="H295">
            <v>7515</v>
          </cell>
          <cell r="I295">
            <v>20</v>
          </cell>
          <cell r="J295">
            <v>7140</v>
          </cell>
          <cell r="K295">
            <v>101</v>
          </cell>
          <cell r="L295" t="str">
            <v>1.1.</v>
          </cell>
          <cell r="M295" t="str">
            <v>Калининский</v>
          </cell>
        </row>
        <row r="296">
          <cell r="A296" t="str">
            <v>101-1.1.1.</v>
          </cell>
          <cell r="B296" t="str">
            <v>Основные рабочие</v>
          </cell>
          <cell r="C296" t="str">
            <v>ч/ч</v>
          </cell>
          <cell r="D296">
            <v>498</v>
          </cell>
          <cell r="E296">
            <v>0.70699999999999996</v>
          </cell>
          <cell r="F296">
            <v>352</v>
          </cell>
          <cell r="G296">
            <v>14.17</v>
          </cell>
          <cell r="H296">
            <v>7057</v>
          </cell>
          <cell r="I296">
            <v>20.05</v>
          </cell>
          <cell r="J296">
            <v>6705</v>
          </cell>
          <cell r="K296">
            <v>101</v>
          </cell>
          <cell r="L296" t="str">
            <v>1.1.1.</v>
          </cell>
          <cell r="M296" t="str">
            <v>Калининский</v>
          </cell>
        </row>
        <row r="297">
          <cell r="A297" t="str">
            <v>101-1.1.2.</v>
          </cell>
          <cell r="B297" t="str">
            <v>Машинисты</v>
          </cell>
          <cell r="C297" t="str">
            <v>ч/ч</v>
          </cell>
          <cell r="D297">
            <v>32</v>
          </cell>
          <cell r="E297">
            <v>0.71899999999999997</v>
          </cell>
          <cell r="F297">
            <v>23</v>
          </cell>
          <cell r="G297">
            <v>14.31</v>
          </cell>
          <cell r="H297">
            <v>458</v>
          </cell>
          <cell r="I297">
            <v>19.91</v>
          </cell>
          <cell r="J297">
            <v>435</v>
          </cell>
          <cell r="K297">
            <v>101</v>
          </cell>
          <cell r="L297" t="str">
            <v>1.1.2.</v>
          </cell>
          <cell r="M297" t="str">
            <v>Калининский</v>
          </cell>
        </row>
        <row r="298">
          <cell r="M298" t="str">
            <v>Калининский</v>
          </cell>
        </row>
        <row r="299">
          <cell r="A299" t="str">
            <v>101-1.2.</v>
          </cell>
          <cell r="B299" t="str">
            <v>Технические ресурсы по нормам СНиП (без зарботной платы машиниста)</v>
          </cell>
          <cell r="F299">
            <v>52</v>
          </cell>
          <cell r="H299">
            <v>2082</v>
          </cell>
          <cell r="I299">
            <v>39.71</v>
          </cell>
          <cell r="J299">
            <v>2029</v>
          </cell>
          <cell r="K299">
            <v>101</v>
          </cell>
          <cell r="L299" t="str">
            <v>1.2.</v>
          </cell>
          <cell r="M299" t="str">
            <v>Калининский</v>
          </cell>
        </row>
        <row r="300">
          <cell r="A300">
            <v>1</v>
          </cell>
          <cell r="B300" t="str">
            <v>Автогрейдер средний</v>
          </cell>
          <cell r="C300" t="str">
            <v>м/ч</v>
          </cell>
          <cell r="D300">
            <v>0</v>
          </cell>
          <cell r="E300">
            <v>2.48</v>
          </cell>
          <cell r="F300">
            <v>1</v>
          </cell>
          <cell r="G300">
            <v>125.03</v>
          </cell>
          <cell r="H300">
            <v>31</v>
          </cell>
          <cell r="I300">
            <v>50.42</v>
          </cell>
          <cell r="J300">
            <v>31</v>
          </cell>
          <cell r="M300" t="str">
            <v>Калининский</v>
          </cell>
        </row>
        <row r="301">
          <cell r="A301">
            <v>2</v>
          </cell>
          <cell r="B301" t="str">
            <v>Бульдозер</v>
          </cell>
          <cell r="C301" t="str">
            <v>м/ч</v>
          </cell>
          <cell r="D301">
            <v>0</v>
          </cell>
          <cell r="E301">
            <v>2.2999999999999998</v>
          </cell>
          <cell r="F301">
            <v>0</v>
          </cell>
          <cell r="G301">
            <v>113.86</v>
          </cell>
          <cell r="H301">
            <v>8</v>
          </cell>
          <cell r="I301">
            <v>49.5</v>
          </cell>
          <cell r="J301">
            <v>8</v>
          </cell>
          <cell r="M301" t="str">
            <v>Калининский</v>
          </cell>
        </row>
        <row r="302">
          <cell r="A302">
            <v>3</v>
          </cell>
          <cell r="B302" t="str">
            <v>Машина поливомоечная</v>
          </cell>
          <cell r="C302" t="str">
            <v>м/ч</v>
          </cell>
          <cell r="D302">
            <v>2</v>
          </cell>
          <cell r="E302">
            <v>6.16</v>
          </cell>
          <cell r="F302">
            <v>12</v>
          </cell>
          <cell r="G302">
            <v>197.6</v>
          </cell>
          <cell r="H302">
            <v>391</v>
          </cell>
          <cell r="I302">
            <v>32.08</v>
          </cell>
          <cell r="J302">
            <v>379</v>
          </cell>
          <cell r="M302" t="str">
            <v>Калининский</v>
          </cell>
        </row>
        <row r="303">
          <cell r="A303">
            <v>4</v>
          </cell>
          <cell r="B303" t="str">
            <v xml:space="preserve">Каток  самоходный гладкий 5 тн </v>
          </cell>
          <cell r="C303" t="str">
            <v>м/ч</v>
          </cell>
          <cell r="D303">
            <v>5</v>
          </cell>
          <cell r="E303">
            <v>1.81</v>
          </cell>
          <cell r="F303">
            <v>10</v>
          </cell>
          <cell r="G303">
            <v>80.16</v>
          </cell>
          <cell r="H303">
            <v>422</v>
          </cell>
          <cell r="I303">
            <v>44.29</v>
          </cell>
          <cell r="J303">
            <v>412</v>
          </cell>
          <cell r="M303" t="str">
            <v>Калининский</v>
          </cell>
        </row>
        <row r="304">
          <cell r="A304">
            <v>5</v>
          </cell>
          <cell r="B304" t="str">
            <v xml:space="preserve">Экскаватор </v>
          </cell>
          <cell r="C304" t="str">
            <v>м/ч</v>
          </cell>
          <cell r="D304">
            <v>0</v>
          </cell>
          <cell r="E304">
            <v>2.72</v>
          </cell>
          <cell r="F304">
            <v>0</v>
          </cell>
          <cell r="G304">
            <v>103.25</v>
          </cell>
          <cell r="H304">
            <v>9</v>
          </cell>
          <cell r="I304">
            <v>37.96</v>
          </cell>
          <cell r="J304">
            <v>9</v>
          </cell>
          <cell r="M304" t="str">
            <v>Калининский</v>
          </cell>
        </row>
        <row r="305">
          <cell r="A305">
            <v>6</v>
          </cell>
          <cell r="B305" t="str">
            <v>Машина бурильно-крановая</v>
          </cell>
          <cell r="C305" t="str">
            <v>м/ч</v>
          </cell>
          <cell r="D305">
            <v>3</v>
          </cell>
          <cell r="E305">
            <v>2.41</v>
          </cell>
          <cell r="F305">
            <v>6</v>
          </cell>
          <cell r="G305">
            <v>129.44999999999999</v>
          </cell>
          <cell r="H305">
            <v>344</v>
          </cell>
          <cell r="I305">
            <v>53.71</v>
          </cell>
          <cell r="J305">
            <v>338</v>
          </cell>
          <cell r="M305" t="str">
            <v>Калининский</v>
          </cell>
        </row>
        <row r="306">
          <cell r="A306">
            <v>7</v>
          </cell>
          <cell r="B306" t="str">
            <v>Автокран 3т</v>
          </cell>
          <cell r="C306" t="str">
            <v>м/ч</v>
          </cell>
          <cell r="D306">
            <v>6</v>
          </cell>
          <cell r="E306">
            <v>4.01</v>
          </cell>
          <cell r="F306">
            <v>23</v>
          </cell>
          <cell r="G306">
            <v>152.22</v>
          </cell>
          <cell r="H306">
            <v>868</v>
          </cell>
          <cell r="I306">
            <v>37.96</v>
          </cell>
          <cell r="J306">
            <v>845</v>
          </cell>
          <cell r="M306" t="str">
            <v>Калининский</v>
          </cell>
        </row>
        <row r="307">
          <cell r="A307">
            <v>8</v>
          </cell>
          <cell r="B307" t="str">
            <v>Прочие машины</v>
          </cell>
          <cell r="C307" t="str">
            <v>руб</v>
          </cell>
          <cell r="D307">
            <v>0</v>
          </cell>
          <cell r="E307">
            <v>1</v>
          </cell>
          <cell r="F307">
            <v>0</v>
          </cell>
          <cell r="G307">
            <v>20</v>
          </cell>
          <cell r="H307">
            <v>8</v>
          </cell>
          <cell r="I307">
            <v>20</v>
          </cell>
          <cell r="J307">
            <v>8</v>
          </cell>
          <cell r="M307" t="str">
            <v>Калининский</v>
          </cell>
        </row>
        <row r="308">
          <cell r="A308">
            <v>9</v>
          </cell>
          <cell r="F308">
            <v>0</v>
          </cell>
          <cell r="H308">
            <v>0</v>
          </cell>
          <cell r="I308" t="e">
            <v>#DIV/0!</v>
          </cell>
          <cell r="J308">
            <v>0</v>
          </cell>
          <cell r="M308" t="str">
            <v>Калининский</v>
          </cell>
        </row>
        <row r="309">
          <cell r="A309">
            <v>10</v>
          </cell>
          <cell r="F309">
            <v>0</v>
          </cell>
          <cell r="H309">
            <v>0</v>
          </cell>
          <cell r="I309" t="e">
            <v>#DIV/0!</v>
          </cell>
          <cell r="J309">
            <v>0</v>
          </cell>
          <cell r="M309" t="str">
            <v>Калининский</v>
          </cell>
        </row>
        <row r="310">
          <cell r="M310" t="str">
            <v>Калининский</v>
          </cell>
        </row>
        <row r="311">
          <cell r="A311" t="str">
            <v>101-1.3.</v>
          </cell>
          <cell r="B311" t="str">
            <v>Материалы</v>
          </cell>
          <cell r="F311">
            <v>2437</v>
          </cell>
          <cell r="H311">
            <v>79047</v>
          </cell>
          <cell r="I311">
            <v>32.43</v>
          </cell>
          <cell r="J311">
            <v>76610</v>
          </cell>
          <cell r="K311">
            <v>101</v>
          </cell>
          <cell r="L311" t="str">
            <v>1.3.</v>
          </cell>
          <cell r="M311" t="str">
            <v>Калининский</v>
          </cell>
        </row>
        <row r="312">
          <cell r="B312" t="str">
            <v>Материальные ресурсы по нормам СНиП</v>
          </cell>
          <cell r="F312">
            <v>1654</v>
          </cell>
          <cell r="H312">
            <v>60802</v>
          </cell>
          <cell r="I312">
            <v>36.75</v>
          </cell>
          <cell r="J312">
            <v>59147</v>
          </cell>
          <cell r="M312" t="str">
            <v>Калининский</v>
          </cell>
        </row>
        <row r="313">
          <cell r="A313">
            <v>1</v>
          </cell>
          <cell r="B313" t="str">
            <v>ПГС</v>
          </cell>
          <cell r="C313" t="str">
            <v>м3</v>
          </cell>
          <cell r="D313">
            <v>54</v>
          </cell>
          <cell r="E313">
            <v>1.9</v>
          </cell>
          <cell r="F313">
            <v>103</v>
          </cell>
          <cell r="G313">
            <v>40.57</v>
          </cell>
          <cell r="H313">
            <v>2191</v>
          </cell>
          <cell r="I313">
            <v>21.35</v>
          </cell>
          <cell r="J313">
            <v>2088</v>
          </cell>
          <cell r="M313" t="str">
            <v>Калининский</v>
          </cell>
        </row>
        <row r="314">
          <cell r="A314">
            <v>2</v>
          </cell>
          <cell r="B314" t="str">
            <v>М/з а/б смесь</v>
          </cell>
          <cell r="C314" t="str">
            <v>т</v>
          </cell>
          <cell r="D314">
            <v>25.7</v>
          </cell>
          <cell r="E314">
            <v>13.8</v>
          </cell>
          <cell r="F314">
            <v>355</v>
          </cell>
          <cell r="G314">
            <v>569.5</v>
          </cell>
          <cell r="H314">
            <v>14636</v>
          </cell>
          <cell r="I314">
            <v>41.27</v>
          </cell>
          <cell r="J314">
            <v>14281</v>
          </cell>
          <cell r="M314" t="str">
            <v>Калининский</v>
          </cell>
        </row>
        <row r="315">
          <cell r="A315">
            <v>3</v>
          </cell>
          <cell r="B315" t="str">
            <v>Бортовой камень Бр 100.30.18</v>
          </cell>
          <cell r="C315" t="str">
            <v>м3</v>
          </cell>
          <cell r="D315">
            <v>5.4</v>
          </cell>
          <cell r="E315">
            <v>43.6</v>
          </cell>
          <cell r="F315">
            <v>235</v>
          </cell>
          <cell r="G315">
            <v>1333.33</v>
          </cell>
          <cell r="H315">
            <v>7200</v>
          </cell>
          <cell r="I315">
            <v>30.58</v>
          </cell>
          <cell r="J315">
            <v>6965</v>
          </cell>
          <cell r="M315" t="str">
            <v>Калининский</v>
          </cell>
        </row>
        <row r="316">
          <cell r="A316">
            <v>4</v>
          </cell>
          <cell r="B316" t="str">
            <v>Бортовой камень Бр 100.20.8</v>
          </cell>
          <cell r="C316" t="str">
            <v>м3</v>
          </cell>
          <cell r="D316">
            <v>1.6</v>
          </cell>
          <cell r="E316">
            <v>49.4</v>
          </cell>
          <cell r="F316">
            <v>79</v>
          </cell>
          <cell r="G316">
            <v>1333.33</v>
          </cell>
          <cell r="H316">
            <v>2133</v>
          </cell>
          <cell r="I316">
            <v>26.99</v>
          </cell>
          <cell r="J316">
            <v>2054</v>
          </cell>
          <cell r="M316" t="str">
            <v>Калининский</v>
          </cell>
        </row>
        <row r="317">
          <cell r="A317">
            <v>5</v>
          </cell>
          <cell r="B317" t="str">
            <v>Барьерное ограждение</v>
          </cell>
          <cell r="C317" t="str">
            <v>т</v>
          </cell>
          <cell r="D317">
            <v>1.8</v>
          </cell>
          <cell r="E317">
            <v>432.5</v>
          </cell>
          <cell r="F317">
            <v>779</v>
          </cell>
          <cell r="G317">
            <v>17955</v>
          </cell>
          <cell r="H317">
            <v>32319</v>
          </cell>
          <cell r="I317">
            <v>41.51</v>
          </cell>
          <cell r="J317">
            <v>31541</v>
          </cell>
          <cell r="M317" t="str">
            <v>Калининский</v>
          </cell>
        </row>
        <row r="318">
          <cell r="A318">
            <v>6</v>
          </cell>
          <cell r="B318" t="str">
            <v>Бетон М 100</v>
          </cell>
          <cell r="C318" t="str">
            <v>м3</v>
          </cell>
          <cell r="D318">
            <v>3</v>
          </cell>
          <cell r="E318">
            <v>16.53</v>
          </cell>
          <cell r="F318">
            <v>50</v>
          </cell>
          <cell r="G318">
            <v>525</v>
          </cell>
          <cell r="H318">
            <v>1575</v>
          </cell>
          <cell r="I318">
            <v>31.76</v>
          </cell>
          <cell r="J318">
            <v>1525</v>
          </cell>
          <cell r="M318" t="str">
            <v>Калининский</v>
          </cell>
        </row>
        <row r="319">
          <cell r="A319">
            <v>7</v>
          </cell>
          <cell r="B319" t="str">
            <v>Краска масляная</v>
          </cell>
          <cell r="C319" t="str">
            <v>кг</v>
          </cell>
          <cell r="D319">
            <v>18</v>
          </cell>
          <cell r="E319">
            <v>1.8</v>
          </cell>
          <cell r="F319">
            <v>32</v>
          </cell>
          <cell r="G319">
            <v>29.17</v>
          </cell>
          <cell r="H319">
            <v>525</v>
          </cell>
          <cell r="I319">
            <v>16.21</v>
          </cell>
          <cell r="J319">
            <v>493</v>
          </cell>
          <cell r="M319" t="str">
            <v>Калининский</v>
          </cell>
        </row>
        <row r="320">
          <cell r="A320">
            <v>8</v>
          </cell>
          <cell r="B320" t="str">
            <v>Прочие материалы</v>
          </cell>
          <cell r="C320" t="str">
            <v>руб</v>
          </cell>
          <cell r="D320">
            <v>22.22</v>
          </cell>
          <cell r="E320">
            <v>1</v>
          </cell>
          <cell r="F320">
            <v>22</v>
          </cell>
          <cell r="G320">
            <v>10</v>
          </cell>
          <cell r="H320">
            <v>222</v>
          </cell>
          <cell r="I320">
            <v>10</v>
          </cell>
          <cell r="J320">
            <v>200</v>
          </cell>
          <cell r="M320" t="str">
            <v>Калининский</v>
          </cell>
        </row>
        <row r="321">
          <cell r="A321">
            <v>9</v>
          </cell>
          <cell r="F321">
            <v>0</v>
          </cell>
          <cell r="H321">
            <v>0</v>
          </cell>
          <cell r="I321" t="e">
            <v>#DIV/0!</v>
          </cell>
          <cell r="J321">
            <v>0</v>
          </cell>
          <cell r="M321" t="str">
            <v>Калининский</v>
          </cell>
        </row>
        <row r="322">
          <cell r="A322">
            <v>10</v>
          </cell>
          <cell r="F322">
            <v>0</v>
          </cell>
          <cell r="H322">
            <v>0</v>
          </cell>
          <cell r="I322" t="e">
            <v>#DIV/0!</v>
          </cell>
          <cell r="J322">
            <v>0</v>
          </cell>
          <cell r="M322" t="str">
            <v>Калининский</v>
          </cell>
        </row>
        <row r="323">
          <cell r="M323" t="str">
            <v>Калининский</v>
          </cell>
        </row>
        <row r="324">
          <cell r="B324" t="str">
            <v>Транспортировка материалов, т (вид транспорта, км)</v>
          </cell>
          <cell r="F324">
            <v>783</v>
          </cell>
          <cell r="H324">
            <v>18245</v>
          </cell>
          <cell r="I324">
            <v>23.31</v>
          </cell>
          <cell r="J324">
            <v>17463</v>
          </cell>
          <cell r="M324" t="str">
            <v>Калининский</v>
          </cell>
        </row>
        <row r="325">
          <cell r="A325">
            <v>1</v>
          </cell>
          <cell r="B325" t="str">
            <v>ПГС  139 км</v>
          </cell>
          <cell r="C325" t="str">
            <v>т</v>
          </cell>
          <cell r="D325">
            <v>97.2</v>
          </cell>
          <cell r="E325">
            <v>6.27</v>
          </cell>
          <cell r="F325">
            <v>609</v>
          </cell>
          <cell r="G325">
            <v>136.4</v>
          </cell>
          <cell r="H325">
            <v>13258</v>
          </cell>
          <cell r="I325">
            <v>21.75</v>
          </cell>
          <cell r="J325">
            <v>12649</v>
          </cell>
          <cell r="M325" t="str">
            <v>Калининский</v>
          </cell>
        </row>
        <row r="326">
          <cell r="A326">
            <v>2</v>
          </cell>
          <cell r="B326" t="str">
            <v>М/з а/б смесь 2 км</v>
          </cell>
          <cell r="C326" t="str">
            <v>т</v>
          </cell>
          <cell r="D326">
            <v>25.7</v>
          </cell>
          <cell r="E326">
            <v>0.36</v>
          </cell>
          <cell r="F326">
            <v>9</v>
          </cell>
          <cell r="G326">
            <v>1.06</v>
          </cell>
          <cell r="H326">
            <v>27</v>
          </cell>
          <cell r="I326">
            <v>2.94</v>
          </cell>
          <cell r="J326">
            <v>18</v>
          </cell>
          <cell r="M326" t="str">
            <v>Калининский</v>
          </cell>
        </row>
        <row r="327">
          <cell r="A327">
            <v>3</v>
          </cell>
          <cell r="B327" t="str">
            <v>Бортовой камень Бр 100.30.18  222 км</v>
          </cell>
          <cell r="C327" t="str">
            <v>т</v>
          </cell>
          <cell r="D327">
            <v>13.5</v>
          </cell>
          <cell r="E327">
            <v>8.7200000000000006</v>
          </cell>
          <cell r="F327">
            <v>118</v>
          </cell>
          <cell r="G327">
            <v>271.64999999999998</v>
          </cell>
          <cell r="H327">
            <v>3667</v>
          </cell>
          <cell r="I327">
            <v>31.15</v>
          </cell>
          <cell r="J327">
            <v>3550</v>
          </cell>
          <cell r="M327" t="str">
            <v>Калининский</v>
          </cell>
        </row>
        <row r="328">
          <cell r="A328">
            <v>4</v>
          </cell>
          <cell r="B328" t="str">
            <v>Бортовой камень Бр 100.20.8  222 км</v>
          </cell>
          <cell r="C328" t="str">
            <v>т</v>
          </cell>
          <cell r="D328">
            <v>4.12</v>
          </cell>
          <cell r="E328">
            <v>8.7200000000000006</v>
          </cell>
          <cell r="F328">
            <v>36</v>
          </cell>
          <cell r="G328">
            <v>271.64999999999998</v>
          </cell>
          <cell r="H328">
            <v>1118</v>
          </cell>
          <cell r="I328">
            <v>31.15</v>
          </cell>
          <cell r="J328">
            <v>1082</v>
          </cell>
          <cell r="M328" t="str">
            <v>Калининский</v>
          </cell>
        </row>
        <row r="329">
          <cell r="A329">
            <v>5</v>
          </cell>
          <cell r="B329" t="str">
            <v>Барьерное ограждение 82 км</v>
          </cell>
          <cell r="C329" t="str">
            <v>т</v>
          </cell>
          <cell r="D329">
            <v>1.8</v>
          </cell>
          <cell r="E329">
            <v>4.74</v>
          </cell>
          <cell r="F329">
            <v>9</v>
          </cell>
          <cell r="G329">
            <v>97.2</v>
          </cell>
          <cell r="H329">
            <v>175</v>
          </cell>
          <cell r="I329">
            <v>20.51</v>
          </cell>
          <cell r="J329">
            <v>166</v>
          </cell>
          <cell r="M329" t="str">
            <v>Калининский</v>
          </cell>
        </row>
        <row r="330">
          <cell r="A330">
            <v>6</v>
          </cell>
          <cell r="B330" t="str">
            <v>Бетон М 100    2 км</v>
          </cell>
          <cell r="C330" t="str">
            <v>м3</v>
          </cell>
          <cell r="D330">
            <v>3</v>
          </cell>
          <cell r="E330">
            <v>0.65</v>
          </cell>
          <cell r="F330">
            <v>2</v>
          </cell>
          <cell r="H330">
            <v>0</v>
          </cell>
          <cell r="I330">
            <v>0</v>
          </cell>
          <cell r="J330">
            <v>-2</v>
          </cell>
          <cell r="M330" t="str">
            <v>Калининский</v>
          </cell>
        </row>
        <row r="331">
          <cell r="A331">
            <v>7</v>
          </cell>
          <cell r="B331" t="str">
            <v>Краска масляная</v>
          </cell>
          <cell r="C331" t="str">
            <v>кг</v>
          </cell>
          <cell r="D331">
            <v>18</v>
          </cell>
          <cell r="F331">
            <v>0</v>
          </cell>
          <cell r="H331">
            <v>0</v>
          </cell>
          <cell r="I331" t="e">
            <v>#DIV/0!</v>
          </cell>
          <cell r="J331">
            <v>0</v>
          </cell>
          <cell r="M331" t="str">
            <v>Калининский</v>
          </cell>
        </row>
        <row r="332">
          <cell r="A332">
            <v>8</v>
          </cell>
          <cell r="C332" t="str">
            <v>т</v>
          </cell>
          <cell r="F332">
            <v>0</v>
          </cell>
          <cell r="H332">
            <v>0</v>
          </cell>
          <cell r="I332" t="e">
            <v>#DIV/0!</v>
          </cell>
          <cell r="J332">
            <v>0</v>
          </cell>
          <cell r="M332" t="str">
            <v>Калининский</v>
          </cell>
        </row>
        <row r="333">
          <cell r="A333">
            <v>9</v>
          </cell>
          <cell r="C333" t="str">
            <v>т</v>
          </cell>
          <cell r="F333">
            <v>0</v>
          </cell>
          <cell r="H333">
            <v>0</v>
          </cell>
          <cell r="I333" t="e">
            <v>#DIV/0!</v>
          </cell>
          <cell r="J333">
            <v>0</v>
          </cell>
          <cell r="M333" t="str">
            <v>Калининский</v>
          </cell>
        </row>
        <row r="334">
          <cell r="A334">
            <v>10</v>
          </cell>
          <cell r="C334" t="str">
            <v>т</v>
          </cell>
          <cell r="F334">
            <v>0</v>
          </cell>
          <cell r="H334">
            <v>0</v>
          </cell>
          <cell r="I334" t="e">
            <v>#DIV/0!</v>
          </cell>
          <cell r="J334">
            <v>0</v>
          </cell>
          <cell r="M334" t="str">
            <v>Калининский</v>
          </cell>
        </row>
        <row r="335">
          <cell r="M335" t="str">
            <v>Калининский</v>
          </cell>
        </row>
        <row r="336">
          <cell r="B336" t="str">
            <v>Заготовительно-складские расходы</v>
          </cell>
          <cell r="F336">
            <v>0</v>
          </cell>
          <cell r="H336">
            <v>0</v>
          </cell>
          <cell r="I336" t="e">
            <v>#DIV/0!</v>
          </cell>
          <cell r="J336">
            <v>0</v>
          </cell>
          <cell r="M336" t="str">
            <v>Калининский</v>
          </cell>
        </row>
        <row r="337">
          <cell r="A337">
            <v>1</v>
          </cell>
          <cell r="B337" t="str">
            <v>ПГС</v>
          </cell>
          <cell r="C337" t="str">
            <v>руб</v>
          </cell>
          <cell r="E337">
            <v>712.04</v>
          </cell>
          <cell r="F337">
            <v>0</v>
          </cell>
          <cell r="H337">
            <v>0</v>
          </cell>
          <cell r="I337" t="e">
            <v>#DIV/0!</v>
          </cell>
          <cell r="J337">
            <v>0</v>
          </cell>
          <cell r="M337" t="str">
            <v>Калининский</v>
          </cell>
        </row>
        <row r="338">
          <cell r="A338">
            <v>2</v>
          </cell>
          <cell r="B338" t="str">
            <v>М/з а/б смесь</v>
          </cell>
          <cell r="C338" t="str">
            <v>руб</v>
          </cell>
          <cell r="E338">
            <v>363.91</v>
          </cell>
          <cell r="F338">
            <v>0</v>
          </cell>
          <cell r="H338">
            <v>0</v>
          </cell>
          <cell r="I338" t="e">
            <v>#DIV/0!</v>
          </cell>
          <cell r="J338">
            <v>0</v>
          </cell>
          <cell r="M338" t="str">
            <v>Калининский</v>
          </cell>
        </row>
        <row r="339">
          <cell r="A339">
            <v>3</v>
          </cell>
          <cell r="B339" t="str">
            <v>Бортовой камень Бр 100.30.18</v>
          </cell>
          <cell r="C339" t="str">
            <v>руб</v>
          </cell>
          <cell r="E339">
            <v>353.19</v>
          </cell>
          <cell r="F339">
            <v>0</v>
          </cell>
          <cell r="H339">
            <v>0</v>
          </cell>
          <cell r="I339" t="e">
            <v>#DIV/0!</v>
          </cell>
          <cell r="J339">
            <v>0</v>
          </cell>
          <cell r="M339" t="str">
            <v>Калининский</v>
          </cell>
        </row>
        <row r="340">
          <cell r="A340">
            <v>4</v>
          </cell>
          <cell r="B340" t="str">
            <v>Бортовой камень Бр 100.20.8</v>
          </cell>
          <cell r="C340" t="str">
            <v>руб</v>
          </cell>
          <cell r="E340">
            <v>114.93</v>
          </cell>
          <cell r="F340">
            <v>0</v>
          </cell>
          <cell r="H340">
            <v>0</v>
          </cell>
          <cell r="I340" t="e">
            <v>#DIV/0!</v>
          </cell>
          <cell r="J340">
            <v>0</v>
          </cell>
          <cell r="M340" t="str">
            <v>Калининский</v>
          </cell>
        </row>
        <row r="341">
          <cell r="A341">
            <v>5</v>
          </cell>
          <cell r="B341" t="str">
            <v>Барьерное ограждение</v>
          </cell>
          <cell r="C341" t="str">
            <v>руб</v>
          </cell>
          <cell r="E341">
            <v>787.03</v>
          </cell>
          <cell r="F341">
            <v>0</v>
          </cell>
          <cell r="H341">
            <v>0</v>
          </cell>
          <cell r="I341" t="e">
            <v>#DIV/0!</v>
          </cell>
          <cell r="J341">
            <v>0</v>
          </cell>
          <cell r="M341" t="str">
            <v>Калининский</v>
          </cell>
        </row>
        <row r="342">
          <cell r="A342">
            <v>6</v>
          </cell>
          <cell r="B342" t="str">
            <v>Бетон М 100</v>
          </cell>
          <cell r="C342" t="str">
            <v>руб</v>
          </cell>
          <cell r="E342">
            <v>51.54</v>
          </cell>
          <cell r="F342">
            <v>0</v>
          </cell>
          <cell r="H342">
            <v>0</v>
          </cell>
          <cell r="I342" t="e">
            <v>#DIV/0!</v>
          </cell>
          <cell r="J342">
            <v>0</v>
          </cell>
          <cell r="M342" t="str">
            <v>Калининский</v>
          </cell>
        </row>
        <row r="343">
          <cell r="A343">
            <v>7</v>
          </cell>
          <cell r="B343" t="str">
            <v>Краска масляная</v>
          </cell>
          <cell r="C343" t="str">
            <v>руб</v>
          </cell>
          <cell r="E343">
            <v>32.4</v>
          </cell>
          <cell r="F343">
            <v>0</v>
          </cell>
          <cell r="H343">
            <v>0</v>
          </cell>
          <cell r="I343" t="e">
            <v>#DIV/0!</v>
          </cell>
          <cell r="J343">
            <v>0</v>
          </cell>
          <cell r="M343" t="str">
            <v>Калининский</v>
          </cell>
        </row>
        <row r="344">
          <cell r="A344">
            <v>8</v>
          </cell>
          <cell r="B344" t="str">
            <v>Прочие материалы</v>
          </cell>
          <cell r="C344" t="str">
            <v>руб</v>
          </cell>
          <cell r="E344">
            <v>22.22</v>
          </cell>
          <cell r="F344">
            <v>0</v>
          </cell>
          <cell r="H344">
            <v>0</v>
          </cell>
          <cell r="I344" t="e">
            <v>#DIV/0!</v>
          </cell>
          <cell r="J344">
            <v>0</v>
          </cell>
          <cell r="M344" t="str">
            <v>Калининский</v>
          </cell>
        </row>
        <row r="345">
          <cell r="A345">
            <v>9</v>
          </cell>
          <cell r="B345" t="str">
            <v>0</v>
          </cell>
          <cell r="C345" t="str">
            <v>руб</v>
          </cell>
          <cell r="E345">
            <v>0</v>
          </cell>
          <cell r="F345">
            <v>0</v>
          </cell>
          <cell r="H345">
            <v>0</v>
          </cell>
          <cell r="I345" t="e">
            <v>#DIV/0!</v>
          </cell>
          <cell r="J345">
            <v>0</v>
          </cell>
          <cell r="M345" t="str">
            <v>Калининский</v>
          </cell>
        </row>
        <row r="346">
          <cell r="A346">
            <v>10</v>
          </cell>
          <cell r="B346" t="str">
            <v>0</v>
          </cell>
          <cell r="C346" t="str">
            <v>руб</v>
          </cell>
          <cell r="E346">
            <v>0</v>
          </cell>
          <cell r="F346">
            <v>0</v>
          </cell>
          <cell r="H346">
            <v>0</v>
          </cell>
          <cell r="I346" t="e">
            <v>#DIV/0!</v>
          </cell>
          <cell r="J346">
            <v>0</v>
          </cell>
          <cell r="M346" t="str">
            <v>Калининский</v>
          </cell>
        </row>
        <row r="347">
          <cell r="M347" t="str">
            <v>Калининский</v>
          </cell>
        </row>
        <row r="348">
          <cell r="M348" t="str">
            <v>Калининский</v>
          </cell>
        </row>
        <row r="349">
          <cell r="B349" t="str">
            <v>Составил:______________________________</v>
          </cell>
          <cell r="M349" t="str">
            <v>Калининский</v>
          </cell>
        </row>
        <row r="350">
          <cell r="M350" t="str">
            <v>Калининский</v>
          </cell>
        </row>
        <row r="351">
          <cell r="B351" t="str">
            <v>Начальник ТДО: ________________________</v>
          </cell>
        </row>
        <row r="352">
          <cell r="B352" t="str">
            <v>Район: Калининский \ Обход ст.Калининская ;  км: 2+500-4+500 (2 км) \ Устройство тротуаров и пешеходных дорожек</v>
          </cell>
          <cell r="K352">
            <v>102</v>
          </cell>
          <cell r="M352" t="str">
            <v>Калининский</v>
          </cell>
        </row>
        <row r="353">
          <cell r="A353" t="str">
            <v>102-1.1.</v>
          </cell>
          <cell r="B353" t="str">
            <v>Фонд заработной платы</v>
          </cell>
          <cell r="D353">
            <v>531</v>
          </cell>
          <cell r="F353">
            <v>376</v>
          </cell>
          <cell r="H353">
            <v>7551</v>
          </cell>
          <cell r="I353">
            <v>20</v>
          </cell>
          <cell r="J353">
            <v>7175</v>
          </cell>
          <cell r="K353">
            <v>102</v>
          </cell>
          <cell r="L353" t="str">
            <v>1.1.</v>
          </cell>
          <cell r="M353" t="str">
            <v>Калининский</v>
          </cell>
        </row>
        <row r="354">
          <cell r="A354" t="str">
            <v>102-1.1.1.</v>
          </cell>
          <cell r="B354" t="str">
            <v>Основные рабочие</v>
          </cell>
          <cell r="C354" t="str">
            <v>ч/ч</v>
          </cell>
          <cell r="D354">
            <v>337</v>
          </cell>
          <cell r="E354">
            <v>0.70599999999999996</v>
          </cell>
          <cell r="F354">
            <v>238</v>
          </cell>
          <cell r="G354">
            <v>14.17</v>
          </cell>
          <cell r="H354">
            <v>4775</v>
          </cell>
          <cell r="I354">
            <v>20.059999999999999</v>
          </cell>
          <cell r="J354">
            <v>4537</v>
          </cell>
          <cell r="K354">
            <v>102</v>
          </cell>
          <cell r="L354" t="str">
            <v>1.1.1.</v>
          </cell>
          <cell r="M354" t="str">
            <v>Калининский</v>
          </cell>
        </row>
        <row r="355">
          <cell r="A355" t="str">
            <v>102-1.1.2.</v>
          </cell>
          <cell r="B355" t="str">
            <v>Машинисты</v>
          </cell>
          <cell r="C355" t="str">
            <v>ч/ч</v>
          </cell>
          <cell r="D355">
            <v>194</v>
          </cell>
          <cell r="E355">
            <v>0.71099999999999997</v>
          </cell>
          <cell r="F355">
            <v>138</v>
          </cell>
          <cell r="G355">
            <v>14.31</v>
          </cell>
          <cell r="H355">
            <v>2776</v>
          </cell>
          <cell r="I355">
            <v>20.12</v>
          </cell>
          <cell r="J355">
            <v>2638</v>
          </cell>
          <cell r="K355">
            <v>102</v>
          </cell>
          <cell r="L355" t="str">
            <v>1.1.2.</v>
          </cell>
          <cell r="M355" t="str">
            <v>Калининский</v>
          </cell>
        </row>
        <row r="356">
          <cell r="M356" t="str">
            <v>Калининский</v>
          </cell>
        </row>
        <row r="357">
          <cell r="A357" t="str">
            <v>102-1.2.</v>
          </cell>
          <cell r="B357" t="str">
            <v>Технические ресурсы по нормам СНиП (без зарботной платы машиниста)</v>
          </cell>
          <cell r="F357">
            <v>208</v>
          </cell>
          <cell r="H357">
            <v>7668</v>
          </cell>
          <cell r="I357">
            <v>36.82</v>
          </cell>
          <cell r="J357">
            <v>7460</v>
          </cell>
          <cell r="K357">
            <v>102</v>
          </cell>
          <cell r="L357" t="str">
            <v>1.2.</v>
          </cell>
          <cell r="M357" t="str">
            <v>Калининский</v>
          </cell>
        </row>
        <row r="358">
          <cell r="A358">
            <v>1</v>
          </cell>
          <cell r="B358" t="str">
            <v>Автогрейдер средний</v>
          </cell>
          <cell r="C358" t="str">
            <v>м/ч</v>
          </cell>
          <cell r="D358">
            <v>4</v>
          </cell>
          <cell r="E358">
            <v>2.48</v>
          </cell>
          <cell r="F358">
            <v>9</v>
          </cell>
          <cell r="G358">
            <v>125.03</v>
          </cell>
          <cell r="H358">
            <v>449</v>
          </cell>
          <cell r="I358">
            <v>50.42</v>
          </cell>
          <cell r="J358">
            <v>440</v>
          </cell>
          <cell r="M358" t="str">
            <v>Калининский</v>
          </cell>
        </row>
        <row r="359">
          <cell r="A359">
            <v>2</v>
          </cell>
          <cell r="B359" t="str">
            <v>Бульдозер</v>
          </cell>
          <cell r="C359" t="str">
            <v>м/ч</v>
          </cell>
          <cell r="D359">
            <v>2</v>
          </cell>
          <cell r="E359">
            <v>2.2999999999999998</v>
          </cell>
          <cell r="F359">
            <v>5</v>
          </cell>
          <cell r="G359">
            <v>113.86</v>
          </cell>
          <cell r="H359">
            <v>228</v>
          </cell>
          <cell r="I359">
            <v>49.5</v>
          </cell>
          <cell r="J359">
            <v>223</v>
          </cell>
          <cell r="M359" t="str">
            <v>Калининский</v>
          </cell>
        </row>
        <row r="360">
          <cell r="A360">
            <v>3</v>
          </cell>
          <cell r="B360" t="str">
            <v>Машина поливомоечная</v>
          </cell>
          <cell r="C360" t="str">
            <v>м/ч</v>
          </cell>
          <cell r="D360">
            <v>14</v>
          </cell>
          <cell r="E360">
            <v>6.16</v>
          </cell>
          <cell r="F360">
            <v>85</v>
          </cell>
          <cell r="G360">
            <v>197.6</v>
          </cell>
          <cell r="H360">
            <v>2711</v>
          </cell>
          <cell r="I360">
            <v>32.08</v>
          </cell>
          <cell r="J360">
            <v>2627</v>
          </cell>
          <cell r="M360" t="str">
            <v>Калининский</v>
          </cell>
        </row>
        <row r="361">
          <cell r="A361">
            <v>4</v>
          </cell>
          <cell r="B361" t="str">
            <v xml:space="preserve">Каток  самоходный гладкий 5 тн </v>
          </cell>
          <cell r="C361" t="str">
            <v>м/ч</v>
          </cell>
          <cell r="D361">
            <v>46</v>
          </cell>
          <cell r="E361">
            <v>1.81</v>
          </cell>
          <cell r="F361">
            <v>84</v>
          </cell>
          <cell r="G361">
            <v>80.16</v>
          </cell>
          <cell r="H361">
            <v>3699</v>
          </cell>
          <cell r="I361">
            <v>44.29</v>
          </cell>
          <cell r="J361">
            <v>3616</v>
          </cell>
          <cell r="M361" t="str">
            <v>Калининский</v>
          </cell>
        </row>
        <row r="362">
          <cell r="A362">
            <v>5</v>
          </cell>
          <cell r="B362" t="str">
            <v xml:space="preserve">Экскаватор </v>
          </cell>
          <cell r="C362" t="str">
            <v>м/ч</v>
          </cell>
          <cell r="D362">
            <v>4</v>
          </cell>
          <cell r="E362">
            <v>2.72</v>
          </cell>
          <cell r="F362">
            <v>12</v>
          </cell>
          <cell r="G362">
            <v>103.25</v>
          </cell>
          <cell r="H362">
            <v>441</v>
          </cell>
          <cell r="I362">
            <v>37.96</v>
          </cell>
          <cell r="J362">
            <v>429</v>
          </cell>
          <cell r="M362" t="str">
            <v>Калининский</v>
          </cell>
        </row>
        <row r="363">
          <cell r="A363">
            <v>6</v>
          </cell>
          <cell r="B363" t="str">
            <v>Машина бурильно-крановая</v>
          </cell>
          <cell r="C363" t="str">
            <v>м/ч</v>
          </cell>
          <cell r="D363">
            <v>1</v>
          </cell>
          <cell r="E363">
            <v>3.41</v>
          </cell>
          <cell r="F363">
            <v>2</v>
          </cell>
          <cell r="G363">
            <v>129.44999999999999</v>
          </cell>
          <cell r="H363">
            <v>76</v>
          </cell>
          <cell r="I363">
            <v>37.96</v>
          </cell>
          <cell r="J363">
            <v>74</v>
          </cell>
          <cell r="M363" t="str">
            <v>Калининский</v>
          </cell>
        </row>
        <row r="364">
          <cell r="A364">
            <v>7</v>
          </cell>
          <cell r="B364" t="str">
            <v>Автокран 3т</v>
          </cell>
          <cell r="C364" t="str">
            <v>м/ч</v>
          </cell>
          <cell r="D364">
            <v>0</v>
          </cell>
          <cell r="E364">
            <v>4.01</v>
          </cell>
          <cell r="F364">
            <v>2</v>
          </cell>
          <cell r="G364">
            <v>152.22</v>
          </cell>
          <cell r="H364">
            <v>64</v>
          </cell>
          <cell r="I364">
            <v>37.96</v>
          </cell>
          <cell r="J364">
            <v>62</v>
          </cell>
          <cell r="M364" t="str">
            <v>Калининский</v>
          </cell>
        </row>
        <row r="365">
          <cell r="A365">
            <v>8</v>
          </cell>
          <cell r="B365" t="str">
            <v>Прочие машины</v>
          </cell>
          <cell r="C365" t="str">
            <v>руб</v>
          </cell>
          <cell r="D365">
            <v>11</v>
          </cell>
          <cell r="E365">
            <v>1</v>
          </cell>
          <cell r="F365">
            <v>11</v>
          </cell>
          <cell r="H365">
            <v>0</v>
          </cell>
          <cell r="I365">
            <v>0</v>
          </cell>
          <cell r="J365">
            <v>-11</v>
          </cell>
          <cell r="M365" t="str">
            <v>Калининский</v>
          </cell>
        </row>
        <row r="366">
          <cell r="A366">
            <v>9</v>
          </cell>
          <cell r="F366">
            <v>0</v>
          </cell>
          <cell r="H366">
            <v>0</v>
          </cell>
          <cell r="I366" t="e">
            <v>#DIV/0!</v>
          </cell>
          <cell r="J366">
            <v>0</v>
          </cell>
          <cell r="M366" t="str">
            <v>Калининский</v>
          </cell>
        </row>
        <row r="367">
          <cell r="A367">
            <v>10</v>
          </cell>
          <cell r="F367">
            <v>0</v>
          </cell>
          <cell r="H367">
            <v>0</v>
          </cell>
          <cell r="I367" t="e">
            <v>#DIV/0!</v>
          </cell>
          <cell r="J367">
            <v>0</v>
          </cell>
          <cell r="M367" t="str">
            <v>Калининский</v>
          </cell>
        </row>
        <row r="368">
          <cell r="M368" t="str">
            <v>Калининский</v>
          </cell>
        </row>
        <row r="369">
          <cell r="A369" t="str">
            <v>102-1.3.</v>
          </cell>
          <cell r="B369" t="str">
            <v>Материалы</v>
          </cell>
          <cell r="F369">
            <v>6657</v>
          </cell>
          <cell r="H369">
            <v>180781</v>
          </cell>
          <cell r="I369">
            <v>27.15</v>
          </cell>
          <cell r="J369">
            <v>173842</v>
          </cell>
          <cell r="K369">
            <v>102</v>
          </cell>
          <cell r="L369" t="str">
            <v>1.3.</v>
          </cell>
          <cell r="M369" t="str">
            <v>Калининский</v>
          </cell>
        </row>
        <row r="370">
          <cell r="B370" t="str">
            <v>Материальные ресурсы по нормам СНиП</v>
          </cell>
          <cell r="F370">
            <v>3258</v>
          </cell>
          <cell r="H370">
            <v>112265</v>
          </cell>
          <cell r="I370">
            <v>34.46</v>
          </cell>
          <cell r="J370">
            <v>108725</v>
          </cell>
          <cell r="M370" t="str">
            <v>Калининский</v>
          </cell>
        </row>
        <row r="371">
          <cell r="A371">
            <v>1</v>
          </cell>
          <cell r="B371" t="str">
            <v>ПГС</v>
          </cell>
          <cell r="C371" t="str">
            <v>м3</v>
          </cell>
          <cell r="D371">
            <v>263.39999999999998</v>
          </cell>
          <cell r="E371">
            <v>1.9</v>
          </cell>
          <cell r="F371">
            <v>500</v>
          </cell>
          <cell r="G371">
            <v>40.57</v>
          </cell>
          <cell r="H371">
            <v>10686</v>
          </cell>
          <cell r="I371">
            <v>21.35</v>
          </cell>
          <cell r="J371">
            <v>10186</v>
          </cell>
          <cell r="M371" t="str">
            <v>Калининский</v>
          </cell>
        </row>
        <row r="372">
          <cell r="A372">
            <v>2</v>
          </cell>
          <cell r="B372" t="str">
            <v>М/з а/б смесь</v>
          </cell>
          <cell r="C372" t="str">
            <v>т</v>
          </cell>
          <cell r="D372">
            <v>148</v>
          </cell>
          <cell r="E372">
            <v>14.84</v>
          </cell>
          <cell r="F372">
            <v>2196</v>
          </cell>
          <cell r="G372">
            <v>569.5</v>
          </cell>
          <cell r="H372">
            <v>84286</v>
          </cell>
          <cell r="I372">
            <v>38.380000000000003</v>
          </cell>
          <cell r="J372">
            <v>82090</v>
          </cell>
          <cell r="M372" t="str">
            <v>Калининский</v>
          </cell>
        </row>
        <row r="373">
          <cell r="A373">
            <v>3</v>
          </cell>
          <cell r="B373" t="str">
            <v>Бортовой камень Бр 100.30.18</v>
          </cell>
          <cell r="C373" t="str">
            <v>м3</v>
          </cell>
          <cell r="D373">
            <v>2.48</v>
          </cell>
          <cell r="E373">
            <v>43.6</v>
          </cell>
          <cell r="F373">
            <v>108</v>
          </cell>
          <cell r="G373">
            <v>1333.33</v>
          </cell>
          <cell r="H373">
            <v>3307</v>
          </cell>
          <cell r="I373">
            <v>30.58</v>
          </cell>
          <cell r="J373">
            <v>3199</v>
          </cell>
          <cell r="M373" t="str">
            <v>Калининский</v>
          </cell>
        </row>
        <row r="374">
          <cell r="A374">
            <v>4</v>
          </cell>
          <cell r="B374" t="str">
            <v>Бортовой камень Бр 100.20.8</v>
          </cell>
          <cell r="C374" t="str">
            <v>м3</v>
          </cell>
          <cell r="D374">
            <v>0.88</v>
          </cell>
          <cell r="E374">
            <v>49.4</v>
          </cell>
          <cell r="F374">
            <v>43</v>
          </cell>
          <cell r="G374">
            <v>1333.33</v>
          </cell>
          <cell r="H374">
            <v>1173</v>
          </cell>
          <cell r="I374">
            <v>26.99</v>
          </cell>
          <cell r="J374">
            <v>1130</v>
          </cell>
          <cell r="M374" t="str">
            <v>Калининский</v>
          </cell>
        </row>
        <row r="375">
          <cell r="A375">
            <v>5</v>
          </cell>
          <cell r="B375" t="str">
            <v>Барьерное ограждение</v>
          </cell>
          <cell r="C375" t="str">
            <v>т</v>
          </cell>
          <cell r="D375">
            <v>0.4</v>
          </cell>
          <cell r="E375">
            <v>432.5</v>
          </cell>
          <cell r="F375">
            <v>173</v>
          </cell>
          <cell r="G375">
            <v>17955</v>
          </cell>
          <cell r="H375">
            <v>7182</v>
          </cell>
          <cell r="I375">
            <v>41.51</v>
          </cell>
          <cell r="J375">
            <v>7009</v>
          </cell>
          <cell r="M375" t="str">
            <v>Калининский</v>
          </cell>
        </row>
        <row r="376">
          <cell r="A376">
            <v>6</v>
          </cell>
          <cell r="B376" t="str">
            <v>Бетон М 100</v>
          </cell>
          <cell r="C376" t="str">
            <v>м3</v>
          </cell>
          <cell r="D376">
            <v>2.1</v>
          </cell>
          <cell r="E376">
            <v>16.53</v>
          </cell>
          <cell r="F376">
            <v>35</v>
          </cell>
          <cell r="G376">
            <v>525</v>
          </cell>
          <cell r="H376">
            <v>1103</v>
          </cell>
          <cell r="I376">
            <v>31.76</v>
          </cell>
          <cell r="J376">
            <v>1068</v>
          </cell>
          <cell r="M376" t="str">
            <v>Калининский</v>
          </cell>
        </row>
        <row r="377">
          <cell r="A377">
            <v>7</v>
          </cell>
          <cell r="B377" t="str">
            <v>Краска масляная</v>
          </cell>
          <cell r="C377" t="str">
            <v>кг</v>
          </cell>
          <cell r="D377">
            <v>5</v>
          </cell>
          <cell r="E377">
            <v>1.8</v>
          </cell>
          <cell r="F377">
            <v>9</v>
          </cell>
          <cell r="G377">
            <v>29.17</v>
          </cell>
          <cell r="H377">
            <v>146</v>
          </cell>
          <cell r="I377">
            <v>16.21</v>
          </cell>
          <cell r="J377">
            <v>137</v>
          </cell>
          <cell r="M377" t="str">
            <v>Калининский</v>
          </cell>
        </row>
        <row r="378">
          <cell r="A378">
            <v>8</v>
          </cell>
          <cell r="B378" t="str">
            <v>Знаки дорожные</v>
          </cell>
          <cell r="C378" t="str">
            <v>шт</v>
          </cell>
          <cell r="D378">
            <v>8</v>
          </cell>
          <cell r="E378">
            <v>18.59</v>
          </cell>
          <cell r="F378">
            <v>149</v>
          </cell>
          <cell r="G378">
            <v>442.71</v>
          </cell>
          <cell r="H378">
            <v>3542</v>
          </cell>
          <cell r="I378">
            <v>23.81</v>
          </cell>
          <cell r="J378">
            <v>3393</v>
          </cell>
          <cell r="M378" t="str">
            <v>Калининский</v>
          </cell>
        </row>
        <row r="379">
          <cell r="A379">
            <v>9</v>
          </cell>
          <cell r="B379" t="str">
            <v>Стойка ж/б</v>
          </cell>
          <cell r="C379" t="str">
            <v>м3</v>
          </cell>
          <cell r="D379">
            <v>0.16</v>
          </cell>
          <cell r="E379">
            <v>67.97</v>
          </cell>
          <cell r="F379">
            <v>11</v>
          </cell>
          <cell r="G379">
            <v>2750</v>
          </cell>
          <cell r="H379">
            <v>440</v>
          </cell>
          <cell r="I379">
            <v>40.46</v>
          </cell>
          <cell r="J379">
            <v>429</v>
          </cell>
          <cell r="M379" t="str">
            <v>Калининский</v>
          </cell>
        </row>
        <row r="380">
          <cell r="A380">
            <v>10</v>
          </cell>
          <cell r="B380" t="str">
            <v>Берма ж/б</v>
          </cell>
          <cell r="C380" t="str">
            <v>м3</v>
          </cell>
          <cell r="D380">
            <v>0.03</v>
          </cell>
          <cell r="E380">
            <v>67.97</v>
          </cell>
          <cell r="F380">
            <v>2</v>
          </cell>
          <cell r="G380">
            <v>2750</v>
          </cell>
          <cell r="H380">
            <v>88</v>
          </cell>
          <cell r="I380">
            <v>40.46</v>
          </cell>
          <cell r="J380">
            <v>86</v>
          </cell>
          <cell r="M380" t="str">
            <v>Калининский</v>
          </cell>
        </row>
        <row r="381">
          <cell r="A381">
            <v>11</v>
          </cell>
          <cell r="B381" t="str">
            <v>Прочие материалы</v>
          </cell>
          <cell r="C381" t="str">
            <v>руб</v>
          </cell>
          <cell r="D381">
            <v>31.28</v>
          </cell>
          <cell r="E381">
            <v>1</v>
          </cell>
          <cell r="F381">
            <v>31</v>
          </cell>
          <cell r="G381">
            <v>10</v>
          </cell>
          <cell r="H381">
            <v>313</v>
          </cell>
          <cell r="M381" t="str">
            <v>Калининский</v>
          </cell>
        </row>
        <row r="382">
          <cell r="B382" t="str">
            <v>Транспортировка материалов, т (вид транспорта, км)</v>
          </cell>
          <cell r="F382">
            <v>3399</v>
          </cell>
          <cell r="H382">
            <v>68516</v>
          </cell>
          <cell r="I382">
            <v>20.16</v>
          </cell>
          <cell r="J382">
            <v>65116</v>
          </cell>
          <cell r="M382" t="str">
            <v>Калининский</v>
          </cell>
        </row>
        <row r="383">
          <cell r="A383">
            <v>1</v>
          </cell>
          <cell r="B383" t="str">
            <v>ПГС  139 км</v>
          </cell>
          <cell r="C383" t="str">
            <v>т</v>
          </cell>
          <cell r="D383">
            <v>474.12</v>
          </cell>
          <cell r="E383">
            <v>6.41</v>
          </cell>
          <cell r="F383">
            <v>3039</v>
          </cell>
          <cell r="G383">
            <v>136.4</v>
          </cell>
          <cell r="H383">
            <v>64670</v>
          </cell>
          <cell r="I383">
            <v>21.28</v>
          </cell>
          <cell r="J383">
            <v>61631</v>
          </cell>
          <cell r="M383" t="str">
            <v>Калининский</v>
          </cell>
        </row>
        <row r="384">
          <cell r="A384">
            <v>2</v>
          </cell>
          <cell r="B384" t="str">
            <v>М/з а/б смесь 2 км</v>
          </cell>
          <cell r="C384" t="str">
            <v>т</v>
          </cell>
          <cell r="D384">
            <v>148</v>
          </cell>
          <cell r="E384">
            <v>0.65</v>
          </cell>
          <cell r="F384">
            <v>96</v>
          </cell>
          <cell r="G384">
            <v>2.91</v>
          </cell>
          <cell r="H384">
            <v>431</v>
          </cell>
          <cell r="I384">
            <v>4.4800000000000004</v>
          </cell>
          <cell r="J384">
            <v>334</v>
          </cell>
          <cell r="M384" t="str">
            <v>Калининский</v>
          </cell>
        </row>
        <row r="385">
          <cell r="A385">
            <v>3</v>
          </cell>
          <cell r="B385" t="str">
            <v>Бортовой камень Бр 100.30.18  222 км</v>
          </cell>
          <cell r="C385" t="str">
            <v>т</v>
          </cell>
          <cell r="D385">
            <v>6.19</v>
          </cell>
          <cell r="E385">
            <v>8.7200000000000006</v>
          </cell>
          <cell r="F385">
            <v>54</v>
          </cell>
          <cell r="G385">
            <v>271.64999999999998</v>
          </cell>
          <cell r="H385">
            <v>1681</v>
          </cell>
          <cell r="I385">
            <v>31.15</v>
          </cell>
          <cell r="J385">
            <v>1627</v>
          </cell>
          <cell r="M385" t="str">
            <v>Калининский</v>
          </cell>
        </row>
        <row r="386">
          <cell r="A386">
            <v>4</v>
          </cell>
          <cell r="B386" t="str">
            <v>Бортовой камень Бр 100.20.8  222 км</v>
          </cell>
          <cell r="C386" t="str">
            <v>т</v>
          </cell>
          <cell r="D386">
            <v>2.2000000000000002</v>
          </cell>
          <cell r="E386">
            <v>8.7200000000000006</v>
          </cell>
          <cell r="F386">
            <v>19</v>
          </cell>
          <cell r="G386">
            <v>271.64999999999998</v>
          </cell>
          <cell r="H386">
            <v>598</v>
          </cell>
          <cell r="I386">
            <v>31.15</v>
          </cell>
          <cell r="J386">
            <v>578</v>
          </cell>
          <cell r="M386" t="str">
            <v>Калининский</v>
          </cell>
        </row>
        <row r="387">
          <cell r="A387">
            <v>5</v>
          </cell>
          <cell r="B387" t="str">
            <v>Барьерное ограждение 82 км</v>
          </cell>
          <cell r="C387" t="str">
            <v>т</v>
          </cell>
          <cell r="D387">
            <v>0.4</v>
          </cell>
          <cell r="E387">
            <v>4.74</v>
          </cell>
          <cell r="F387">
            <v>2</v>
          </cell>
          <cell r="G387">
            <v>97.2</v>
          </cell>
          <cell r="H387">
            <v>39</v>
          </cell>
          <cell r="I387">
            <v>20.51</v>
          </cell>
          <cell r="J387">
            <v>37</v>
          </cell>
          <cell r="M387" t="str">
            <v>Калининский</v>
          </cell>
        </row>
        <row r="388">
          <cell r="A388">
            <v>6</v>
          </cell>
          <cell r="B388" t="str">
            <v>Бетон М 100    2 км</v>
          </cell>
          <cell r="C388" t="str">
            <v>т</v>
          </cell>
          <cell r="D388">
            <v>4.62</v>
          </cell>
          <cell r="E388">
            <v>0.65</v>
          </cell>
          <cell r="F388">
            <v>3</v>
          </cell>
          <cell r="G388">
            <v>2.91</v>
          </cell>
          <cell r="H388">
            <v>13</v>
          </cell>
          <cell r="I388">
            <v>4.4800000000000004</v>
          </cell>
          <cell r="J388">
            <v>10</v>
          </cell>
          <cell r="M388" t="str">
            <v>Калининский</v>
          </cell>
        </row>
        <row r="389">
          <cell r="A389">
            <v>7</v>
          </cell>
          <cell r="B389" t="str">
            <v>Краска масляная</v>
          </cell>
          <cell r="C389" t="str">
            <v>кг</v>
          </cell>
          <cell r="D389">
            <v>5</v>
          </cell>
          <cell r="F389">
            <v>0</v>
          </cell>
          <cell r="H389">
            <v>0</v>
          </cell>
          <cell r="I389" t="e">
            <v>#DIV/0!</v>
          </cell>
          <cell r="J389">
            <v>0</v>
          </cell>
          <cell r="M389" t="str">
            <v>Калининский</v>
          </cell>
        </row>
        <row r="390">
          <cell r="A390">
            <v>8</v>
          </cell>
          <cell r="B390" t="str">
            <v>Прочие материал</v>
          </cell>
          <cell r="C390" t="str">
            <v>т</v>
          </cell>
          <cell r="D390">
            <v>1</v>
          </cell>
          <cell r="E390">
            <v>2.38</v>
          </cell>
          <cell r="F390">
            <v>2</v>
          </cell>
          <cell r="G390">
            <v>94.85</v>
          </cell>
          <cell r="H390">
            <v>95</v>
          </cell>
          <cell r="I390">
            <v>39.85</v>
          </cell>
          <cell r="J390">
            <v>92</v>
          </cell>
          <cell r="M390" t="str">
            <v>Калининский</v>
          </cell>
        </row>
        <row r="391">
          <cell r="A391">
            <v>9</v>
          </cell>
          <cell r="B391" t="str">
            <v>Грунт на 2 км</v>
          </cell>
          <cell r="C391" t="str">
            <v>т</v>
          </cell>
          <cell r="D391">
            <v>340</v>
          </cell>
          <cell r="E391">
            <v>0.54</v>
          </cell>
          <cell r="F391">
            <v>184</v>
          </cell>
          <cell r="G391">
            <v>2.91</v>
          </cell>
          <cell r="H391">
            <v>989</v>
          </cell>
          <cell r="I391">
            <v>5.39</v>
          </cell>
          <cell r="J391">
            <v>806</v>
          </cell>
          <cell r="M391" t="str">
            <v>Калининский</v>
          </cell>
        </row>
        <row r="392">
          <cell r="A392">
            <v>10</v>
          </cell>
          <cell r="C392" t="str">
            <v>т</v>
          </cell>
          <cell r="F392">
            <v>0</v>
          </cell>
          <cell r="H392">
            <v>0</v>
          </cell>
          <cell r="I392" t="e">
            <v>#DIV/0!</v>
          </cell>
          <cell r="J392">
            <v>0</v>
          </cell>
          <cell r="M392" t="str">
            <v>Калининский</v>
          </cell>
        </row>
        <row r="393">
          <cell r="M393" t="str">
            <v>Калининский</v>
          </cell>
        </row>
        <row r="394">
          <cell r="B394" t="str">
            <v>Заготовительно-складские расходы</v>
          </cell>
          <cell r="F394">
            <v>0</v>
          </cell>
          <cell r="H394">
            <v>0</v>
          </cell>
          <cell r="I394" t="e">
            <v>#DIV/0!</v>
          </cell>
          <cell r="J394">
            <v>0</v>
          </cell>
          <cell r="M394" t="str">
            <v>Калининский</v>
          </cell>
        </row>
        <row r="395">
          <cell r="A395">
            <v>1</v>
          </cell>
          <cell r="B395" t="str">
            <v>ПГС</v>
          </cell>
          <cell r="C395" t="str">
            <v>руб</v>
          </cell>
          <cell r="E395">
            <v>3539.57</v>
          </cell>
          <cell r="F395">
            <v>0</v>
          </cell>
          <cell r="H395">
            <v>0</v>
          </cell>
          <cell r="I395" t="e">
            <v>#DIV/0!</v>
          </cell>
          <cell r="J395">
            <v>0</v>
          </cell>
          <cell r="M395" t="str">
            <v>Калининский</v>
          </cell>
        </row>
        <row r="396">
          <cell r="A396">
            <v>2</v>
          </cell>
          <cell r="B396" t="str">
            <v>М/з а/б смесь</v>
          </cell>
          <cell r="C396" t="str">
            <v>руб</v>
          </cell>
          <cell r="E396">
            <v>2292.52</v>
          </cell>
          <cell r="F396">
            <v>0</v>
          </cell>
          <cell r="H396">
            <v>0</v>
          </cell>
          <cell r="I396" t="e">
            <v>#DIV/0!</v>
          </cell>
          <cell r="J396">
            <v>0</v>
          </cell>
          <cell r="M396" t="str">
            <v>Калининский</v>
          </cell>
        </row>
        <row r="397">
          <cell r="A397">
            <v>3</v>
          </cell>
          <cell r="B397" t="str">
            <v>Бортовой камень Бр 100.30.18</v>
          </cell>
          <cell r="C397" t="str">
            <v>руб</v>
          </cell>
          <cell r="E397">
            <v>162.1</v>
          </cell>
          <cell r="F397">
            <v>0</v>
          </cell>
          <cell r="H397">
            <v>0</v>
          </cell>
          <cell r="I397" t="e">
            <v>#DIV/0!</v>
          </cell>
          <cell r="J397">
            <v>0</v>
          </cell>
          <cell r="M397" t="str">
            <v>Калининский</v>
          </cell>
        </row>
        <row r="398">
          <cell r="A398">
            <v>4</v>
          </cell>
          <cell r="B398" t="str">
            <v>Бортовой камень Бр 100.20.8</v>
          </cell>
          <cell r="C398" t="str">
            <v>руб</v>
          </cell>
          <cell r="E398">
            <v>62.66</v>
          </cell>
          <cell r="F398">
            <v>0</v>
          </cell>
          <cell r="H398">
            <v>0</v>
          </cell>
          <cell r="I398" t="e">
            <v>#DIV/0!</v>
          </cell>
          <cell r="J398">
            <v>0</v>
          </cell>
          <cell r="M398" t="str">
            <v>Калининский</v>
          </cell>
        </row>
        <row r="399">
          <cell r="A399">
            <v>5</v>
          </cell>
          <cell r="B399" t="str">
            <v>Барьерное ограждение</v>
          </cell>
          <cell r="C399" t="str">
            <v>руб</v>
          </cell>
          <cell r="E399">
            <v>174.9</v>
          </cell>
          <cell r="F399">
            <v>0</v>
          </cell>
          <cell r="H399">
            <v>0</v>
          </cell>
          <cell r="I399" t="e">
            <v>#DIV/0!</v>
          </cell>
          <cell r="J399">
            <v>0</v>
          </cell>
          <cell r="M399" t="str">
            <v>Калининский</v>
          </cell>
        </row>
        <row r="400">
          <cell r="A400">
            <v>6</v>
          </cell>
          <cell r="B400" t="str">
            <v>Бетон М 100</v>
          </cell>
          <cell r="C400" t="str">
            <v>руб</v>
          </cell>
          <cell r="E400">
            <v>37.72</v>
          </cell>
          <cell r="F400">
            <v>0</v>
          </cell>
          <cell r="H400">
            <v>0</v>
          </cell>
          <cell r="I400" t="e">
            <v>#DIV/0!</v>
          </cell>
          <cell r="J400">
            <v>0</v>
          </cell>
          <cell r="M400" t="str">
            <v>Калининский</v>
          </cell>
        </row>
        <row r="401">
          <cell r="A401">
            <v>7</v>
          </cell>
          <cell r="B401" t="str">
            <v>Краска масляная</v>
          </cell>
          <cell r="C401" t="str">
            <v>руб</v>
          </cell>
          <cell r="E401">
            <v>9</v>
          </cell>
          <cell r="F401">
            <v>0</v>
          </cell>
          <cell r="H401">
            <v>0</v>
          </cell>
          <cell r="I401" t="e">
            <v>#DIV/0!</v>
          </cell>
          <cell r="J401">
            <v>0</v>
          </cell>
          <cell r="M401" t="str">
            <v>Калининский</v>
          </cell>
        </row>
        <row r="402">
          <cell r="A402">
            <v>8</v>
          </cell>
          <cell r="B402" t="str">
            <v>Знаки дорожные</v>
          </cell>
          <cell r="C402" t="str">
            <v>руб</v>
          </cell>
          <cell r="E402">
            <v>151.1</v>
          </cell>
          <cell r="F402">
            <v>0</v>
          </cell>
          <cell r="H402">
            <v>0</v>
          </cell>
          <cell r="I402" t="e">
            <v>#DIV/0!</v>
          </cell>
          <cell r="J402">
            <v>0</v>
          </cell>
          <cell r="M402" t="str">
            <v>Калининский</v>
          </cell>
        </row>
        <row r="403">
          <cell r="A403">
            <v>9</v>
          </cell>
          <cell r="B403" t="str">
            <v>Стойка ж/б</v>
          </cell>
          <cell r="C403" t="str">
            <v>руб</v>
          </cell>
          <cell r="E403">
            <v>194.48</v>
          </cell>
          <cell r="F403">
            <v>0</v>
          </cell>
          <cell r="H403">
            <v>0</v>
          </cell>
          <cell r="I403" t="e">
            <v>#DIV/0!</v>
          </cell>
          <cell r="J403">
            <v>0</v>
          </cell>
          <cell r="M403" t="str">
            <v>Калининский</v>
          </cell>
        </row>
        <row r="404">
          <cell r="A404">
            <v>10</v>
          </cell>
          <cell r="B404" t="str">
            <v>Берма ж/б</v>
          </cell>
          <cell r="C404" t="str">
            <v>руб</v>
          </cell>
          <cell r="E404">
            <v>2.1800000000000002</v>
          </cell>
          <cell r="F404">
            <v>0</v>
          </cell>
          <cell r="H404">
            <v>0</v>
          </cell>
          <cell r="I404" t="e">
            <v>#DIV/0!</v>
          </cell>
          <cell r="J404">
            <v>0</v>
          </cell>
          <cell r="M404" t="str">
            <v>Калининский</v>
          </cell>
        </row>
        <row r="405">
          <cell r="M405" t="str">
            <v>Калининский</v>
          </cell>
        </row>
        <row r="406">
          <cell r="M406" t="str">
            <v>Калининский</v>
          </cell>
        </row>
        <row r="407">
          <cell r="B407" t="str">
            <v>Составил:______________________________</v>
          </cell>
          <cell r="M407" t="str">
            <v>Калининский</v>
          </cell>
        </row>
        <row r="408">
          <cell r="M408" t="str">
            <v>Калининский</v>
          </cell>
        </row>
        <row r="409">
          <cell r="B409" t="str">
            <v>Начальник ТДО: ________________________</v>
          </cell>
        </row>
        <row r="410">
          <cell r="B410" t="e">
            <v>#N/A</v>
          </cell>
          <cell r="M410" t="e">
            <v>#N/A</v>
          </cell>
        </row>
        <row r="411">
          <cell r="A411" t="str">
            <v>0-1.1.</v>
          </cell>
          <cell r="B411" t="str">
            <v>Фонд заработной платы</v>
          </cell>
          <cell r="D411">
            <v>12097</v>
          </cell>
          <cell r="F411">
            <v>8248</v>
          </cell>
          <cell r="H411">
            <v>163136.69400000002</v>
          </cell>
          <cell r="I411">
            <v>19.778939621726483</v>
          </cell>
          <cell r="J411">
            <v>154888.69400000002</v>
          </cell>
          <cell r="K411">
            <v>0</v>
          </cell>
          <cell r="L411" t="str">
            <v>1.1.</v>
          </cell>
          <cell r="M411" t="e">
            <v>#N/A</v>
          </cell>
        </row>
        <row r="412">
          <cell r="A412" t="str">
            <v>0-1.1.1.</v>
          </cell>
          <cell r="B412" t="str">
            <v>Основные рабочие</v>
          </cell>
          <cell r="C412" t="str">
            <v>ч/ч</v>
          </cell>
          <cell r="D412">
            <v>7484</v>
          </cell>
          <cell r="E412">
            <v>0.55104222340994125</v>
          </cell>
          <cell r="F412">
            <v>4124</v>
          </cell>
          <cell r="G412">
            <v>12.201000000000002</v>
          </cell>
          <cell r="H412">
            <v>91312.284000000014</v>
          </cell>
          <cell r="I412">
            <v>22.141678952473331</v>
          </cell>
          <cell r="J412">
            <v>87188.284000000014</v>
          </cell>
          <cell r="K412">
            <v>0</v>
          </cell>
          <cell r="L412" t="str">
            <v>1.1.1.</v>
          </cell>
          <cell r="M412" t="e">
            <v>#N/A</v>
          </cell>
        </row>
        <row r="413">
          <cell r="A413" t="str">
            <v>0-1.1.2.</v>
          </cell>
          <cell r="B413" t="str">
            <v>Машинисты</v>
          </cell>
          <cell r="C413" t="str">
            <v>ч/ч</v>
          </cell>
          <cell r="D413">
            <v>4613</v>
          </cell>
          <cell r="E413">
            <v>0.89399523086928245</v>
          </cell>
          <cell r="F413">
            <v>4124</v>
          </cell>
          <cell r="G413">
            <v>15.57</v>
          </cell>
          <cell r="H413">
            <v>71824.41</v>
          </cell>
          <cell r="I413">
            <v>17.416200290979631</v>
          </cell>
          <cell r="J413">
            <v>67700.41</v>
          </cell>
          <cell r="K413">
            <v>0</v>
          </cell>
          <cell r="L413" t="str">
            <v>1.1.2.</v>
          </cell>
          <cell r="M413" t="e">
            <v>#N/A</v>
          </cell>
        </row>
        <row r="414">
          <cell r="M414" t="e">
            <v>#N/A</v>
          </cell>
        </row>
        <row r="415">
          <cell r="A415" t="str">
            <v>0-1.2.</v>
          </cell>
          <cell r="B415" t="str">
            <v>Технические ресурсы по нормам СНиП (без зарботной платы машиниста)</v>
          </cell>
          <cell r="F415">
            <v>256.8</v>
          </cell>
          <cell r="H415">
            <v>14000</v>
          </cell>
          <cell r="I415">
            <v>54.517133956386289</v>
          </cell>
          <cell r="J415">
            <v>13743.2</v>
          </cell>
          <cell r="K415">
            <v>0</v>
          </cell>
          <cell r="L415" t="str">
            <v>1.2.</v>
          </cell>
          <cell r="M415" t="e">
            <v>#N/A</v>
          </cell>
        </row>
        <row r="416">
          <cell r="A416">
            <v>1</v>
          </cell>
          <cell r="B416" t="str">
            <v>Автогрейдер средний</v>
          </cell>
          <cell r="C416" t="str">
            <v>м/ч</v>
          </cell>
          <cell r="D416">
            <v>100</v>
          </cell>
          <cell r="E416">
            <v>2.5680000000000001</v>
          </cell>
          <cell r="F416">
            <v>256.8</v>
          </cell>
          <cell r="G416">
            <v>140</v>
          </cell>
          <cell r="H416">
            <v>14000</v>
          </cell>
          <cell r="I416">
            <v>54.517133956386289</v>
          </cell>
          <cell r="J416">
            <v>13743.2</v>
          </cell>
          <cell r="M416" t="e">
            <v>#N/A</v>
          </cell>
        </row>
        <row r="417">
          <cell r="A417">
            <v>2</v>
          </cell>
          <cell r="B417" t="str">
            <v>Бульдозер</v>
          </cell>
          <cell r="C417" t="str">
            <v>м/ч</v>
          </cell>
          <cell r="D417">
            <v>1</v>
          </cell>
          <cell r="F417">
            <v>0</v>
          </cell>
          <cell r="H417">
            <v>0</v>
          </cell>
          <cell r="I417" t="e">
            <v>#DIV/0!</v>
          </cell>
          <cell r="J417">
            <v>0</v>
          </cell>
          <cell r="M417" t="e">
            <v>#N/A</v>
          </cell>
        </row>
        <row r="418">
          <cell r="A418">
            <v>3</v>
          </cell>
          <cell r="C418" t="str">
            <v>м/ч</v>
          </cell>
          <cell r="D418">
            <v>1</v>
          </cell>
          <cell r="F418">
            <v>0</v>
          </cell>
          <cell r="H418">
            <v>0</v>
          </cell>
          <cell r="I418" t="e">
            <v>#DIV/0!</v>
          </cell>
          <cell r="J418">
            <v>0</v>
          </cell>
          <cell r="M418" t="e">
            <v>#N/A</v>
          </cell>
        </row>
        <row r="419">
          <cell r="A419">
            <v>4</v>
          </cell>
          <cell r="C419" t="str">
            <v>м/ч</v>
          </cell>
          <cell r="F419">
            <v>0</v>
          </cell>
          <cell r="H419">
            <v>0</v>
          </cell>
          <cell r="I419" t="e">
            <v>#DIV/0!</v>
          </cell>
          <cell r="J419">
            <v>0</v>
          </cell>
          <cell r="M419" t="e">
            <v>#N/A</v>
          </cell>
        </row>
        <row r="420">
          <cell r="A420">
            <v>5</v>
          </cell>
          <cell r="C420" t="str">
            <v>м/ч</v>
          </cell>
          <cell r="F420">
            <v>0</v>
          </cell>
          <cell r="H420">
            <v>0</v>
          </cell>
          <cell r="I420" t="e">
            <v>#DIV/0!</v>
          </cell>
          <cell r="J420">
            <v>0</v>
          </cell>
          <cell r="M420" t="e">
            <v>#N/A</v>
          </cell>
        </row>
        <row r="421">
          <cell r="A421">
            <v>6</v>
          </cell>
          <cell r="C421" t="str">
            <v>м/ч</v>
          </cell>
          <cell r="F421">
            <v>0</v>
          </cell>
          <cell r="H421">
            <v>0</v>
          </cell>
          <cell r="I421" t="e">
            <v>#DIV/0!</v>
          </cell>
          <cell r="J421">
            <v>0</v>
          </cell>
          <cell r="M421" t="e">
            <v>#N/A</v>
          </cell>
        </row>
        <row r="422">
          <cell r="A422">
            <v>7</v>
          </cell>
          <cell r="C422" t="str">
            <v>м/ч</v>
          </cell>
          <cell r="F422">
            <v>0</v>
          </cell>
          <cell r="H422">
            <v>0</v>
          </cell>
          <cell r="I422" t="e">
            <v>#DIV/0!</v>
          </cell>
          <cell r="J422">
            <v>0</v>
          </cell>
          <cell r="M422" t="e">
            <v>#N/A</v>
          </cell>
        </row>
        <row r="423">
          <cell r="A423">
            <v>8</v>
          </cell>
          <cell r="C423" t="str">
            <v>м/ч</v>
          </cell>
          <cell r="F423">
            <v>0</v>
          </cell>
          <cell r="H423">
            <v>0</v>
          </cell>
          <cell r="I423" t="e">
            <v>#DIV/0!</v>
          </cell>
          <cell r="J423">
            <v>0</v>
          </cell>
          <cell r="M423" t="e">
            <v>#N/A</v>
          </cell>
        </row>
        <row r="424">
          <cell r="A424">
            <v>9</v>
          </cell>
          <cell r="C424" t="str">
            <v>м/ч</v>
          </cell>
          <cell r="F424">
            <v>0</v>
          </cell>
          <cell r="H424">
            <v>0</v>
          </cell>
          <cell r="I424" t="e">
            <v>#DIV/0!</v>
          </cell>
          <cell r="J424">
            <v>0</v>
          </cell>
          <cell r="M424" t="e">
            <v>#N/A</v>
          </cell>
        </row>
        <row r="425">
          <cell r="A425">
            <v>10</v>
          </cell>
          <cell r="C425" t="str">
            <v>м/ч</v>
          </cell>
          <cell r="F425">
            <v>0</v>
          </cell>
          <cell r="H425">
            <v>0</v>
          </cell>
          <cell r="I425" t="e">
            <v>#DIV/0!</v>
          </cell>
          <cell r="J425">
            <v>0</v>
          </cell>
          <cell r="M425" t="e">
            <v>#N/A</v>
          </cell>
        </row>
        <row r="426">
          <cell r="M426" t="e">
            <v>#N/A</v>
          </cell>
        </row>
        <row r="427">
          <cell r="A427" t="str">
            <v>0-1.3.</v>
          </cell>
          <cell r="B427" t="str">
            <v>Материалы</v>
          </cell>
          <cell r="F427">
            <v>1246.44</v>
          </cell>
          <cell r="H427">
            <v>24440</v>
          </cell>
          <cell r="I427">
            <v>19.6078431372549</v>
          </cell>
          <cell r="J427">
            <v>23193.56</v>
          </cell>
          <cell r="K427">
            <v>0</v>
          </cell>
          <cell r="L427" t="str">
            <v>1.3.</v>
          </cell>
          <cell r="M427" t="e">
            <v>#N/A</v>
          </cell>
        </row>
        <row r="428">
          <cell r="B428" t="str">
            <v>Материальные ресурсы по нормам СНиП</v>
          </cell>
          <cell r="F428">
            <v>0</v>
          </cell>
          <cell r="H428">
            <v>0</v>
          </cell>
          <cell r="I428" t="e">
            <v>#DIV/0!</v>
          </cell>
          <cell r="J428">
            <v>0</v>
          </cell>
          <cell r="M428" t="e">
            <v>#N/A</v>
          </cell>
        </row>
        <row r="429">
          <cell r="A429">
            <v>1</v>
          </cell>
          <cell r="C429" t="str">
            <v>м3</v>
          </cell>
          <cell r="F429">
            <v>0</v>
          </cell>
          <cell r="H429">
            <v>0</v>
          </cell>
          <cell r="I429" t="e">
            <v>#DIV/0!</v>
          </cell>
          <cell r="J429">
            <v>0</v>
          </cell>
          <cell r="M429" t="e">
            <v>#N/A</v>
          </cell>
        </row>
        <row r="430">
          <cell r="A430">
            <v>2</v>
          </cell>
          <cell r="F430">
            <v>0</v>
          </cell>
          <cell r="H430">
            <v>0</v>
          </cell>
          <cell r="I430" t="e">
            <v>#DIV/0!</v>
          </cell>
          <cell r="J430">
            <v>0</v>
          </cell>
          <cell r="M430" t="e">
            <v>#N/A</v>
          </cell>
        </row>
        <row r="431">
          <cell r="A431">
            <v>3</v>
          </cell>
          <cell r="F431">
            <v>0</v>
          </cell>
          <cell r="H431">
            <v>0</v>
          </cell>
          <cell r="I431" t="e">
            <v>#DIV/0!</v>
          </cell>
          <cell r="J431">
            <v>0</v>
          </cell>
          <cell r="M431" t="e">
            <v>#N/A</v>
          </cell>
        </row>
        <row r="432">
          <cell r="A432">
            <v>4</v>
          </cell>
          <cell r="F432">
            <v>0</v>
          </cell>
          <cell r="H432">
            <v>0</v>
          </cell>
          <cell r="I432" t="e">
            <v>#DIV/0!</v>
          </cell>
          <cell r="J432">
            <v>0</v>
          </cell>
          <cell r="M432" t="e">
            <v>#N/A</v>
          </cell>
        </row>
        <row r="433">
          <cell r="A433">
            <v>5</v>
          </cell>
          <cell r="F433">
            <v>0</v>
          </cell>
          <cell r="H433">
            <v>0</v>
          </cell>
          <cell r="I433" t="e">
            <v>#DIV/0!</v>
          </cell>
          <cell r="J433">
            <v>0</v>
          </cell>
          <cell r="M433" t="e">
            <v>#N/A</v>
          </cell>
        </row>
        <row r="434">
          <cell r="A434">
            <v>6</v>
          </cell>
          <cell r="F434">
            <v>0</v>
          </cell>
          <cell r="H434">
            <v>0</v>
          </cell>
          <cell r="I434" t="e">
            <v>#DIV/0!</v>
          </cell>
          <cell r="J434">
            <v>0</v>
          </cell>
          <cell r="M434" t="e">
            <v>#N/A</v>
          </cell>
        </row>
        <row r="435">
          <cell r="A435">
            <v>7</v>
          </cell>
          <cell r="F435">
            <v>0</v>
          </cell>
          <cell r="H435">
            <v>0</v>
          </cell>
          <cell r="I435" t="e">
            <v>#DIV/0!</v>
          </cell>
          <cell r="J435">
            <v>0</v>
          </cell>
          <cell r="M435" t="e">
            <v>#N/A</v>
          </cell>
        </row>
        <row r="436">
          <cell r="A436">
            <v>8</v>
          </cell>
          <cell r="F436">
            <v>0</v>
          </cell>
          <cell r="H436">
            <v>0</v>
          </cell>
          <cell r="I436" t="e">
            <v>#DIV/0!</v>
          </cell>
          <cell r="J436">
            <v>0</v>
          </cell>
          <cell r="M436" t="e">
            <v>#N/A</v>
          </cell>
        </row>
        <row r="437">
          <cell r="A437">
            <v>9</v>
          </cell>
          <cell r="F437">
            <v>0</v>
          </cell>
          <cell r="H437">
            <v>0</v>
          </cell>
          <cell r="I437" t="e">
            <v>#DIV/0!</v>
          </cell>
          <cell r="J437">
            <v>0</v>
          </cell>
          <cell r="M437" t="e">
            <v>#N/A</v>
          </cell>
        </row>
        <row r="438">
          <cell r="A438">
            <v>10</v>
          </cell>
          <cell r="F438">
            <v>0</v>
          </cell>
          <cell r="H438">
            <v>0</v>
          </cell>
          <cell r="I438" t="e">
            <v>#DIV/0!</v>
          </cell>
          <cell r="J438">
            <v>0</v>
          </cell>
          <cell r="M438" t="e">
            <v>#N/A</v>
          </cell>
        </row>
        <row r="439">
          <cell r="M439" t="e">
            <v>#N/A</v>
          </cell>
        </row>
        <row r="440">
          <cell r="B440" t="str">
            <v>Транспортировка материалов, т (вид транспорта, км)</v>
          </cell>
          <cell r="F440">
            <v>1222</v>
          </cell>
          <cell r="H440">
            <v>24440</v>
          </cell>
          <cell r="I440">
            <v>20</v>
          </cell>
          <cell r="J440">
            <v>23218</v>
          </cell>
          <cell r="M440" t="e">
            <v>#N/A</v>
          </cell>
        </row>
        <row r="441">
          <cell r="A441">
            <v>1</v>
          </cell>
          <cell r="C441" t="str">
            <v>т</v>
          </cell>
          <cell r="D441">
            <v>1222</v>
          </cell>
          <cell r="E441">
            <v>1</v>
          </cell>
          <cell r="F441">
            <v>1222</v>
          </cell>
          <cell r="G441">
            <v>20</v>
          </cell>
          <cell r="H441">
            <v>24440</v>
          </cell>
          <cell r="I441">
            <v>20</v>
          </cell>
          <cell r="J441">
            <v>23218</v>
          </cell>
          <cell r="M441" t="e">
            <v>#N/A</v>
          </cell>
        </row>
        <row r="442">
          <cell r="A442">
            <v>2</v>
          </cell>
          <cell r="C442" t="str">
            <v>т</v>
          </cell>
          <cell r="F442">
            <v>0</v>
          </cell>
          <cell r="H442">
            <v>0</v>
          </cell>
          <cell r="I442" t="e">
            <v>#DIV/0!</v>
          </cell>
          <cell r="J442">
            <v>0</v>
          </cell>
          <cell r="M442" t="e">
            <v>#N/A</v>
          </cell>
        </row>
        <row r="443">
          <cell r="A443">
            <v>3</v>
          </cell>
          <cell r="C443" t="str">
            <v>т</v>
          </cell>
          <cell r="F443">
            <v>0</v>
          </cell>
          <cell r="H443">
            <v>0</v>
          </cell>
          <cell r="I443" t="e">
            <v>#DIV/0!</v>
          </cell>
          <cell r="J443">
            <v>0</v>
          </cell>
          <cell r="M443" t="e">
            <v>#N/A</v>
          </cell>
        </row>
        <row r="444">
          <cell r="A444">
            <v>4</v>
          </cell>
          <cell r="C444" t="str">
            <v>т</v>
          </cell>
          <cell r="F444">
            <v>0</v>
          </cell>
          <cell r="H444">
            <v>0</v>
          </cell>
          <cell r="I444" t="e">
            <v>#DIV/0!</v>
          </cell>
          <cell r="J444">
            <v>0</v>
          </cell>
          <cell r="M444" t="e">
            <v>#N/A</v>
          </cell>
        </row>
        <row r="445">
          <cell r="A445">
            <v>5</v>
          </cell>
          <cell r="C445" t="str">
            <v>т</v>
          </cell>
          <cell r="F445">
            <v>0</v>
          </cell>
          <cell r="H445">
            <v>0</v>
          </cell>
          <cell r="I445" t="e">
            <v>#DIV/0!</v>
          </cell>
          <cell r="J445">
            <v>0</v>
          </cell>
          <cell r="M445" t="e">
            <v>#N/A</v>
          </cell>
        </row>
        <row r="446">
          <cell r="A446">
            <v>6</v>
          </cell>
          <cell r="C446" t="str">
            <v>т</v>
          </cell>
          <cell r="F446">
            <v>0</v>
          </cell>
          <cell r="H446">
            <v>0</v>
          </cell>
          <cell r="I446" t="e">
            <v>#DIV/0!</v>
          </cell>
          <cell r="J446">
            <v>0</v>
          </cell>
          <cell r="M446" t="e">
            <v>#N/A</v>
          </cell>
        </row>
        <row r="447">
          <cell r="A447">
            <v>7</v>
          </cell>
          <cell r="C447" t="str">
            <v>т</v>
          </cell>
          <cell r="F447">
            <v>0</v>
          </cell>
          <cell r="H447">
            <v>0</v>
          </cell>
          <cell r="I447" t="e">
            <v>#DIV/0!</v>
          </cell>
          <cell r="J447">
            <v>0</v>
          </cell>
          <cell r="M447" t="e">
            <v>#N/A</v>
          </cell>
        </row>
        <row r="448">
          <cell r="A448">
            <v>8</v>
          </cell>
          <cell r="C448" t="str">
            <v>т</v>
          </cell>
          <cell r="F448">
            <v>0</v>
          </cell>
          <cell r="H448">
            <v>0</v>
          </cell>
          <cell r="I448" t="e">
            <v>#DIV/0!</v>
          </cell>
          <cell r="J448">
            <v>0</v>
          </cell>
          <cell r="M448" t="e">
            <v>#N/A</v>
          </cell>
        </row>
        <row r="449">
          <cell r="A449">
            <v>9</v>
          </cell>
          <cell r="C449" t="str">
            <v>т</v>
          </cell>
          <cell r="F449">
            <v>0</v>
          </cell>
          <cell r="H449">
            <v>0</v>
          </cell>
          <cell r="I449" t="e">
            <v>#DIV/0!</v>
          </cell>
          <cell r="J449">
            <v>0</v>
          </cell>
          <cell r="M449" t="e">
            <v>#N/A</v>
          </cell>
        </row>
        <row r="450">
          <cell r="A450">
            <v>10</v>
          </cell>
          <cell r="C450" t="str">
            <v>т</v>
          </cell>
          <cell r="F450">
            <v>0</v>
          </cell>
          <cell r="H450">
            <v>0</v>
          </cell>
          <cell r="I450" t="e">
            <v>#DIV/0!</v>
          </cell>
          <cell r="J450">
            <v>0</v>
          </cell>
          <cell r="M450" t="e">
            <v>#N/A</v>
          </cell>
        </row>
        <row r="451">
          <cell r="M451" t="e">
            <v>#N/A</v>
          </cell>
        </row>
        <row r="452">
          <cell r="B452" t="str">
            <v>Заготовительно-складские расходы</v>
          </cell>
          <cell r="F452">
            <v>24.44</v>
          </cell>
          <cell r="H452">
            <v>0</v>
          </cell>
          <cell r="I452">
            <v>0</v>
          </cell>
          <cell r="J452">
            <v>-24.44</v>
          </cell>
          <cell r="M452" t="e">
            <v>#N/A</v>
          </cell>
        </row>
        <row r="453">
          <cell r="A453">
            <v>1</v>
          </cell>
          <cell r="B453">
            <v>0</v>
          </cell>
          <cell r="C453" t="str">
            <v>руб</v>
          </cell>
          <cell r="D453">
            <v>0.02</v>
          </cell>
          <cell r="E453">
            <v>1222</v>
          </cell>
          <cell r="F453">
            <v>24.44</v>
          </cell>
          <cell r="H453">
            <v>0</v>
          </cell>
          <cell r="I453">
            <v>0</v>
          </cell>
          <cell r="J453">
            <v>-24.44</v>
          </cell>
          <cell r="M453" t="e">
            <v>#N/A</v>
          </cell>
        </row>
        <row r="454">
          <cell r="A454">
            <v>2</v>
          </cell>
          <cell r="B454">
            <v>0</v>
          </cell>
          <cell r="C454" t="str">
            <v>руб</v>
          </cell>
          <cell r="E454">
            <v>0</v>
          </cell>
          <cell r="F454">
            <v>0</v>
          </cell>
          <cell r="H454">
            <v>0</v>
          </cell>
          <cell r="I454" t="e">
            <v>#DIV/0!</v>
          </cell>
          <cell r="J454">
            <v>0</v>
          </cell>
          <cell r="M454" t="e">
            <v>#N/A</v>
          </cell>
        </row>
        <row r="455">
          <cell r="A455">
            <v>3</v>
          </cell>
          <cell r="B455">
            <v>0</v>
          </cell>
          <cell r="C455" t="str">
            <v>руб</v>
          </cell>
          <cell r="E455">
            <v>0</v>
          </cell>
          <cell r="F455">
            <v>0</v>
          </cell>
          <cell r="H455">
            <v>0</v>
          </cell>
          <cell r="I455" t="e">
            <v>#DIV/0!</v>
          </cell>
          <cell r="J455">
            <v>0</v>
          </cell>
          <cell r="M455" t="e">
            <v>#N/A</v>
          </cell>
        </row>
        <row r="456">
          <cell r="A456">
            <v>4</v>
          </cell>
          <cell r="B456">
            <v>0</v>
          </cell>
          <cell r="C456" t="str">
            <v>руб</v>
          </cell>
          <cell r="E456">
            <v>0</v>
          </cell>
          <cell r="F456">
            <v>0</v>
          </cell>
          <cell r="H456">
            <v>0</v>
          </cell>
          <cell r="I456" t="e">
            <v>#DIV/0!</v>
          </cell>
          <cell r="J456">
            <v>0</v>
          </cell>
          <cell r="M456" t="e">
            <v>#N/A</v>
          </cell>
        </row>
        <row r="457">
          <cell r="A457">
            <v>5</v>
          </cell>
          <cell r="B457">
            <v>0</v>
          </cell>
          <cell r="C457" t="str">
            <v>руб</v>
          </cell>
          <cell r="E457">
            <v>0</v>
          </cell>
          <cell r="F457">
            <v>0</v>
          </cell>
          <cell r="H457">
            <v>0</v>
          </cell>
          <cell r="I457" t="e">
            <v>#DIV/0!</v>
          </cell>
          <cell r="J457">
            <v>0</v>
          </cell>
          <cell r="M457" t="e">
            <v>#N/A</v>
          </cell>
        </row>
        <row r="458">
          <cell r="A458">
            <v>6</v>
          </cell>
          <cell r="B458">
            <v>0</v>
          </cell>
          <cell r="C458" t="str">
            <v>руб</v>
          </cell>
          <cell r="E458">
            <v>0</v>
          </cell>
          <cell r="F458">
            <v>0</v>
          </cell>
          <cell r="H458">
            <v>0</v>
          </cell>
          <cell r="I458" t="e">
            <v>#DIV/0!</v>
          </cell>
          <cell r="J458">
            <v>0</v>
          </cell>
          <cell r="M458" t="e">
            <v>#N/A</v>
          </cell>
        </row>
        <row r="459">
          <cell r="A459">
            <v>7</v>
          </cell>
          <cell r="B459">
            <v>0</v>
          </cell>
          <cell r="C459" t="str">
            <v>руб</v>
          </cell>
          <cell r="E459">
            <v>0</v>
          </cell>
          <cell r="F459">
            <v>0</v>
          </cell>
          <cell r="H459">
            <v>0</v>
          </cell>
          <cell r="I459" t="e">
            <v>#DIV/0!</v>
          </cell>
          <cell r="J459">
            <v>0</v>
          </cell>
          <cell r="M459" t="e">
            <v>#N/A</v>
          </cell>
        </row>
        <row r="460">
          <cell r="A460">
            <v>8</v>
          </cell>
          <cell r="B460">
            <v>0</v>
          </cell>
          <cell r="C460" t="str">
            <v>руб</v>
          </cell>
          <cell r="E460">
            <v>0</v>
          </cell>
          <cell r="F460">
            <v>0</v>
          </cell>
          <cell r="H460">
            <v>0</v>
          </cell>
          <cell r="I460" t="e">
            <v>#DIV/0!</v>
          </cell>
          <cell r="J460">
            <v>0</v>
          </cell>
          <cell r="M460" t="e">
            <v>#N/A</v>
          </cell>
        </row>
        <row r="461">
          <cell r="A461">
            <v>9</v>
          </cell>
          <cell r="B461">
            <v>0</v>
          </cell>
          <cell r="C461" t="str">
            <v>руб</v>
          </cell>
          <cell r="E461">
            <v>0</v>
          </cell>
          <cell r="F461">
            <v>0</v>
          </cell>
          <cell r="H461">
            <v>0</v>
          </cell>
          <cell r="I461" t="e">
            <v>#DIV/0!</v>
          </cell>
          <cell r="J461">
            <v>0</v>
          </cell>
          <cell r="M461" t="e">
            <v>#N/A</v>
          </cell>
        </row>
        <row r="462">
          <cell r="A462">
            <v>10</v>
          </cell>
          <cell r="B462">
            <v>0</v>
          </cell>
          <cell r="C462" t="str">
            <v>руб</v>
          </cell>
          <cell r="E462">
            <v>0</v>
          </cell>
          <cell r="F462">
            <v>0</v>
          </cell>
          <cell r="H462">
            <v>0</v>
          </cell>
          <cell r="I462" t="e">
            <v>#DIV/0!</v>
          </cell>
          <cell r="J462">
            <v>0</v>
          </cell>
          <cell r="M462" t="e">
            <v>#N/A</v>
          </cell>
        </row>
        <row r="463">
          <cell r="M463" t="e">
            <v>#N/A</v>
          </cell>
        </row>
        <row r="464">
          <cell r="M464" t="e">
            <v>#N/A</v>
          </cell>
        </row>
        <row r="465">
          <cell r="B465" t="str">
            <v>Составил:______________________________</v>
          </cell>
          <cell r="M465" t="e">
            <v>#N/A</v>
          </cell>
        </row>
        <row r="466">
          <cell r="M466" t="e">
            <v>#N/A</v>
          </cell>
        </row>
        <row r="467">
          <cell r="B467" t="str">
            <v>Начальник ТДО: ________________________</v>
          </cell>
        </row>
        <row r="468">
          <cell r="B468" t="str">
            <v>Район: Анапский \ Подъезд к п.Витязево 0+000-3+066  \ Поверхностная обработка (II вариант)</v>
          </cell>
          <cell r="K468">
            <v>9</v>
          </cell>
          <cell r="M468" t="str">
            <v>Анапский</v>
          </cell>
        </row>
        <row r="469">
          <cell r="A469" t="str">
            <v>9-1.1.</v>
          </cell>
          <cell r="B469" t="str">
            <v>Фонд заработной платы</v>
          </cell>
          <cell r="D469">
            <v>12097</v>
          </cell>
          <cell r="F469">
            <v>8248</v>
          </cell>
          <cell r="H469">
            <v>163136.69400000002</v>
          </cell>
          <cell r="I469">
            <v>19.778939621726483</v>
          </cell>
          <cell r="J469">
            <v>154888.69400000002</v>
          </cell>
          <cell r="K469">
            <v>9</v>
          </cell>
          <cell r="L469" t="str">
            <v>1.1.</v>
          </cell>
          <cell r="M469" t="str">
            <v>Анапский</v>
          </cell>
        </row>
        <row r="470">
          <cell r="A470" t="str">
            <v>9-1.1.1.</v>
          </cell>
          <cell r="B470" t="str">
            <v>Основные рабочие</v>
          </cell>
          <cell r="C470" t="str">
            <v>ч/ч</v>
          </cell>
          <cell r="D470">
            <v>7484</v>
          </cell>
          <cell r="E470">
            <v>0.55104222340994125</v>
          </cell>
          <cell r="F470">
            <v>4124</v>
          </cell>
          <cell r="G470">
            <v>12.201000000000002</v>
          </cell>
          <cell r="H470">
            <v>91312.284000000014</v>
          </cell>
          <cell r="I470">
            <v>22.141678952473331</v>
          </cell>
          <cell r="J470">
            <v>87188.284000000014</v>
          </cell>
          <cell r="K470">
            <v>9</v>
          </cell>
          <cell r="L470" t="str">
            <v>1.1.1.</v>
          </cell>
          <cell r="M470" t="str">
            <v>Анапский</v>
          </cell>
        </row>
        <row r="471">
          <cell r="A471" t="str">
            <v>9-1.1.2.</v>
          </cell>
          <cell r="B471" t="str">
            <v>Машинисты</v>
          </cell>
          <cell r="C471" t="str">
            <v>ч/ч</v>
          </cell>
          <cell r="D471">
            <v>4613</v>
          </cell>
          <cell r="E471">
            <v>0.89399523086928245</v>
          </cell>
          <cell r="F471">
            <v>4124</v>
          </cell>
          <cell r="G471">
            <v>15.57</v>
          </cell>
          <cell r="H471">
            <v>71824.41</v>
          </cell>
          <cell r="I471">
            <v>17.416200290979631</v>
          </cell>
          <cell r="J471">
            <v>67700.41</v>
          </cell>
          <cell r="K471">
            <v>9</v>
          </cell>
          <cell r="L471" t="str">
            <v>1.1.2.</v>
          </cell>
          <cell r="M471" t="str">
            <v>Анапский</v>
          </cell>
        </row>
        <row r="472">
          <cell r="M472" t="str">
            <v>Анапский</v>
          </cell>
        </row>
        <row r="473">
          <cell r="A473" t="str">
            <v>9-1.2.</v>
          </cell>
          <cell r="B473" t="str">
            <v>Технические ресурсы по нормам СНиП (без зарботной платы машиниста)</v>
          </cell>
          <cell r="F473">
            <v>256.8</v>
          </cell>
          <cell r="H473">
            <v>14000</v>
          </cell>
          <cell r="I473">
            <v>54.517133956386289</v>
          </cell>
          <cell r="J473">
            <v>13743.2</v>
          </cell>
          <cell r="K473">
            <v>9</v>
          </cell>
          <cell r="L473" t="str">
            <v>1.2.</v>
          </cell>
          <cell r="M473" t="str">
            <v>Анапский</v>
          </cell>
        </row>
        <row r="474">
          <cell r="A474">
            <v>1</v>
          </cell>
          <cell r="B474" t="str">
            <v>Автогрейдер средний</v>
          </cell>
          <cell r="C474" t="str">
            <v>м/ч</v>
          </cell>
          <cell r="D474">
            <v>100</v>
          </cell>
          <cell r="E474">
            <v>2.5680000000000001</v>
          </cell>
          <cell r="F474">
            <v>256.8</v>
          </cell>
          <cell r="G474">
            <v>140</v>
          </cell>
          <cell r="H474">
            <v>14000</v>
          </cell>
          <cell r="I474">
            <v>54.517133956386289</v>
          </cell>
          <cell r="J474">
            <v>13743.2</v>
          </cell>
          <cell r="M474" t="str">
            <v>Анапский</v>
          </cell>
        </row>
        <row r="475">
          <cell r="A475">
            <v>2</v>
          </cell>
          <cell r="B475" t="str">
            <v>Бульдозер</v>
          </cell>
          <cell r="C475" t="str">
            <v>м/ч</v>
          </cell>
          <cell r="D475">
            <v>1</v>
          </cell>
          <cell r="F475">
            <v>0</v>
          </cell>
          <cell r="H475">
            <v>0</v>
          </cell>
          <cell r="I475" t="e">
            <v>#DIV/0!</v>
          </cell>
          <cell r="J475">
            <v>0</v>
          </cell>
          <cell r="M475" t="str">
            <v>Анапский</v>
          </cell>
        </row>
        <row r="476">
          <cell r="A476">
            <v>3</v>
          </cell>
          <cell r="C476" t="str">
            <v>м/ч</v>
          </cell>
          <cell r="D476">
            <v>1</v>
          </cell>
          <cell r="F476">
            <v>0</v>
          </cell>
          <cell r="H476">
            <v>0</v>
          </cell>
          <cell r="I476" t="e">
            <v>#DIV/0!</v>
          </cell>
          <cell r="J476">
            <v>0</v>
          </cell>
          <cell r="M476" t="str">
            <v>Анапский</v>
          </cell>
        </row>
        <row r="477">
          <cell r="A477">
            <v>4</v>
          </cell>
          <cell r="C477" t="str">
            <v>м/ч</v>
          </cell>
          <cell r="F477">
            <v>0</v>
          </cell>
          <cell r="H477">
            <v>0</v>
          </cell>
          <cell r="I477" t="e">
            <v>#DIV/0!</v>
          </cell>
          <cell r="J477">
            <v>0</v>
          </cell>
          <cell r="M477" t="str">
            <v>Анапский</v>
          </cell>
        </row>
        <row r="478">
          <cell r="A478">
            <v>5</v>
          </cell>
          <cell r="C478" t="str">
            <v>м/ч</v>
          </cell>
          <cell r="F478">
            <v>0</v>
          </cell>
          <cell r="H478">
            <v>0</v>
          </cell>
          <cell r="I478" t="e">
            <v>#DIV/0!</v>
          </cell>
          <cell r="J478">
            <v>0</v>
          </cell>
          <cell r="M478" t="str">
            <v>Анапский</v>
          </cell>
        </row>
        <row r="479">
          <cell r="A479">
            <v>6</v>
          </cell>
          <cell r="C479" t="str">
            <v>м/ч</v>
          </cell>
          <cell r="F479">
            <v>0</v>
          </cell>
          <cell r="H479">
            <v>0</v>
          </cell>
          <cell r="I479" t="e">
            <v>#DIV/0!</v>
          </cell>
          <cell r="J479">
            <v>0</v>
          </cell>
          <cell r="M479" t="str">
            <v>Анапский</v>
          </cell>
        </row>
        <row r="480">
          <cell r="A480">
            <v>7</v>
          </cell>
          <cell r="C480" t="str">
            <v>м/ч</v>
          </cell>
          <cell r="F480">
            <v>0</v>
          </cell>
          <cell r="H480">
            <v>0</v>
          </cell>
          <cell r="I480" t="e">
            <v>#DIV/0!</v>
          </cell>
          <cell r="J480">
            <v>0</v>
          </cell>
          <cell r="M480" t="str">
            <v>Анапский</v>
          </cell>
        </row>
        <row r="481">
          <cell r="A481">
            <v>8</v>
          </cell>
          <cell r="C481" t="str">
            <v>м/ч</v>
          </cell>
          <cell r="F481">
            <v>0</v>
          </cell>
          <cell r="H481">
            <v>0</v>
          </cell>
          <cell r="I481" t="e">
            <v>#DIV/0!</v>
          </cell>
          <cell r="J481">
            <v>0</v>
          </cell>
          <cell r="M481" t="str">
            <v>Анапский</v>
          </cell>
        </row>
        <row r="482">
          <cell r="A482">
            <v>9</v>
          </cell>
          <cell r="C482" t="str">
            <v>м/ч</v>
          </cell>
          <cell r="F482">
            <v>0</v>
          </cell>
          <cell r="H482">
            <v>0</v>
          </cell>
          <cell r="I482" t="e">
            <v>#DIV/0!</v>
          </cell>
          <cell r="J482">
            <v>0</v>
          </cell>
          <cell r="M482" t="str">
            <v>Анапский</v>
          </cell>
        </row>
        <row r="483">
          <cell r="A483">
            <v>10</v>
          </cell>
          <cell r="C483" t="str">
            <v>м/ч</v>
          </cell>
          <cell r="F483">
            <v>0</v>
          </cell>
          <cell r="H483">
            <v>0</v>
          </cell>
          <cell r="I483" t="e">
            <v>#DIV/0!</v>
          </cell>
          <cell r="J483">
            <v>0</v>
          </cell>
          <cell r="M483" t="str">
            <v>Анапский</v>
          </cell>
        </row>
        <row r="484">
          <cell r="M484" t="str">
            <v>Анапский</v>
          </cell>
        </row>
        <row r="485">
          <cell r="A485" t="str">
            <v>9-1.3.</v>
          </cell>
          <cell r="B485" t="str">
            <v>Материалы</v>
          </cell>
          <cell r="F485">
            <v>1246.44</v>
          </cell>
          <cell r="H485">
            <v>24440</v>
          </cell>
          <cell r="I485">
            <v>19.6078431372549</v>
          </cell>
          <cell r="J485">
            <v>23193.56</v>
          </cell>
          <cell r="K485">
            <v>9</v>
          </cell>
          <cell r="L485" t="str">
            <v>1.3.</v>
          </cell>
          <cell r="M485" t="str">
            <v>Анапский</v>
          </cell>
        </row>
        <row r="486">
          <cell r="B486" t="str">
            <v>Материальные ресурсы по нормам СНиП</v>
          </cell>
          <cell r="F486">
            <v>0</v>
          </cell>
          <cell r="H486">
            <v>0</v>
          </cell>
          <cell r="I486" t="e">
            <v>#DIV/0!</v>
          </cell>
          <cell r="J486">
            <v>0</v>
          </cell>
          <cell r="M486" t="str">
            <v>Анапский</v>
          </cell>
        </row>
        <row r="487">
          <cell r="A487">
            <v>1</v>
          </cell>
          <cell r="C487" t="str">
            <v>м3</v>
          </cell>
          <cell r="F487">
            <v>0</v>
          </cell>
          <cell r="H487">
            <v>0</v>
          </cell>
          <cell r="I487" t="e">
            <v>#DIV/0!</v>
          </cell>
          <cell r="J487">
            <v>0</v>
          </cell>
          <cell r="M487" t="str">
            <v>Анапский</v>
          </cell>
        </row>
        <row r="488">
          <cell r="A488">
            <v>2</v>
          </cell>
          <cell r="F488">
            <v>0</v>
          </cell>
          <cell r="H488">
            <v>0</v>
          </cell>
          <cell r="I488" t="e">
            <v>#DIV/0!</v>
          </cell>
          <cell r="J488">
            <v>0</v>
          </cell>
          <cell r="M488" t="str">
            <v>Анапский</v>
          </cell>
        </row>
        <row r="489">
          <cell r="A489">
            <v>3</v>
          </cell>
          <cell r="F489">
            <v>0</v>
          </cell>
          <cell r="H489">
            <v>0</v>
          </cell>
          <cell r="I489" t="e">
            <v>#DIV/0!</v>
          </cell>
          <cell r="J489">
            <v>0</v>
          </cell>
          <cell r="M489" t="str">
            <v>Анапский</v>
          </cell>
        </row>
        <row r="490">
          <cell r="A490">
            <v>4</v>
          </cell>
          <cell r="F490">
            <v>0</v>
          </cell>
          <cell r="H490">
            <v>0</v>
          </cell>
          <cell r="I490" t="e">
            <v>#DIV/0!</v>
          </cell>
          <cell r="J490">
            <v>0</v>
          </cell>
          <cell r="M490" t="str">
            <v>Анапский</v>
          </cell>
        </row>
        <row r="491">
          <cell r="A491">
            <v>5</v>
          </cell>
          <cell r="F491">
            <v>0</v>
          </cell>
          <cell r="H491">
            <v>0</v>
          </cell>
          <cell r="I491" t="e">
            <v>#DIV/0!</v>
          </cell>
          <cell r="J491">
            <v>0</v>
          </cell>
          <cell r="M491" t="str">
            <v>Анапский</v>
          </cell>
        </row>
        <row r="492">
          <cell r="A492">
            <v>6</v>
          </cell>
          <cell r="F492">
            <v>0</v>
          </cell>
          <cell r="H492">
            <v>0</v>
          </cell>
          <cell r="I492" t="e">
            <v>#DIV/0!</v>
          </cell>
          <cell r="J492">
            <v>0</v>
          </cell>
          <cell r="M492" t="str">
            <v>Анапский</v>
          </cell>
        </row>
        <row r="493">
          <cell r="A493">
            <v>7</v>
          </cell>
          <cell r="F493">
            <v>0</v>
          </cell>
          <cell r="H493">
            <v>0</v>
          </cell>
          <cell r="I493" t="e">
            <v>#DIV/0!</v>
          </cell>
          <cell r="J493">
            <v>0</v>
          </cell>
          <cell r="M493" t="str">
            <v>Анапский</v>
          </cell>
        </row>
        <row r="494">
          <cell r="A494">
            <v>8</v>
          </cell>
          <cell r="F494">
            <v>0</v>
          </cell>
          <cell r="H494">
            <v>0</v>
          </cell>
          <cell r="I494" t="e">
            <v>#DIV/0!</v>
          </cell>
          <cell r="J494">
            <v>0</v>
          </cell>
          <cell r="M494" t="str">
            <v>Анапский</v>
          </cell>
        </row>
        <row r="495">
          <cell r="A495">
            <v>9</v>
          </cell>
          <cell r="F495">
            <v>0</v>
          </cell>
          <cell r="H495">
            <v>0</v>
          </cell>
          <cell r="I495" t="e">
            <v>#DIV/0!</v>
          </cell>
          <cell r="J495">
            <v>0</v>
          </cell>
          <cell r="M495" t="str">
            <v>Анапский</v>
          </cell>
        </row>
        <row r="496">
          <cell r="A496">
            <v>10</v>
          </cell>
          <cell r="F496">
            <v>0</v>
          </cell>
          <cell r="H496">
            <v>0</v>
          </cell>
          <cell r="I496" t="e">
            <v>#DIV/0!</v>
          </cell>
          <cell r="J496">
            <v>0</v>
          </cell>
          <cell r="M496" t="str">
            <v>Анапский</v>
          </cell>
        </row>
        <row r="497">
          <cell r="M497" t="str">
            <v>Анапский</v>
          </cell>
        </row>
        <row r="498">
          <cell r="B498" t="str">
            <v>Транспортировка материалов, т (вид транспорта, км)</v>
          </cell>
          <cell r="F498">
            <v>1222</v>
          </cell>
          <cell r="H498">
            <v>24440</v>
          </cell>
          <cell r="I498">
            <v>20</v>
          </cell>
          <cell r="J498">
            <v>23218</v>
          </cell>
          <cell r="M498" t="str">
            <v>Анапский</v>
          </cell>
        </row>
        <row r="499">
          <cell r="A499">
            <v>1</v>
          </cell>
          <cell r="C499" t="str">
            <v>т</v>
          </cell>
          <cell r="D499">
            <v>1222</v>
          </cell>
          <cell r="E499">
            <v>1</v>
          </cell>
          <cell r="F499">
            <v>1222</v>
          </cell>
          <cell r="G499">
            <v>20</v>
          </cell>
          <cell r="H499">
            <v>24440</v>
          </cell>
          <cell r="I499">
            <v>20</v>
          </cell>
          <cell r="J499">
            <v>23218</v>
          </cell>
          <cell r="M499" t="str">
            <v>Анапский</v>
          </cell>
        </row>
        <row r="500">
          <cell r="A500">
            <v>2</v>
          </cell>
          <cell r="C500" t="str">
            <v>т</v>
          </cell>
          <cell r="F500">
            <v>0</v>
          </cell>
          <cell r="H500">
            <v>0</v>
          </cell>
          <cell r="I500" t="e">
            <v>#DIV/0!</v>
          </cell>
          <cell r="J500">
            <v>0</v>
          </cell>
          <cell r="M500" t="str">
            <v>Анапский</v>
          </cell>
        </row>
        <row r="501">
          <cell r="A501">
            <v>3</v>
          </cell>
          <cell r="C501" t="str">
            <v>т</v>
          </cell>
          <cell r="F501">
            <v>0</v>
          </cell>
          <cell r="H501">
            <v>0</v>
          </cell>
          <cell r="I501" t="e">
            <v>#DIV/0!</v>
          </cell>
          <cell r="J501">
            <v>0</v>
          </cell>
          <cell r="M501" t="str">
            <v>Анапский</v>
          </cell>
        </row>
        <row r="502">
          <cell r="A502">
            <v>4</v>
          </cell>
          <cell r="C502" t="str">
            <v>т</v>
          </cell>
          <cell r="F502">
            <v>0</v>
          </cell>
          <cell r="H502">
            <v>0</v>
          </cell>
          <cell r="I502" t="e">
            <v>#DIV/0!</v>
          </cell>
          <cell r="J502">
            <v>0</v>
          </cell>
          <cell r="M502" t="str">
            <v>Анапский</v>
          </cell>
        </row>
        <row r="503">
          <cell r="A503">
            <v>5</v>
          </cell>
          <cell r="C503" t="str">
            <v>т</v>
          </cell>
          <cell r="F503">
            <v>0</v>
          </cell>
          <cell r="H503">
            <v>0</v>
          </cell>
          <cell r="I503" t="e">
            <v>#DIV/0!</v>
          </cell>
          <cell r="J503">
            <v>0</v>
          </cell>
          <cell r="M503" t="str">
            <v>Анапский</v>
          </cell>
        </row>
        <row r="504">
          <cell r="A504">
            <v>6</v>
          </cell>
          <cell r="C504" t="str">
            <v>т</v>
          </cell>
          <cell r="F504">
            <v>0</v>
          </cell>
          <cell r="H504">
            <v>0</v>
          </cell>
          <cell r="I504" t="e">
            <v>#DIV/0!</v>
          </cell>
          <cell r="J504">
            <v>0</v>
          </cell>
          <cell r="M504" t="str">
            <v>Анапский</v>
          </cell>
        </row>
        <row r="505">
          <cell r="A505">
            <v>7</v>
          </cell>
          <cell r="C505" t="str">
            <v>т</v>
          </cell>
          <cell r="F505">
            <v>0</v>
          </cell>
          <cell r="H505">
            <v>0</v>
          </cell>
          <cell r="I505" t="e">
            <v>#DIV/0!</v>
          </cell>
          <cell r="J505">
            <v>0</v>
          </cell>
          <cell r="M505" t="str">
            <v>Анапский</v>
          </cell>
        </row>
        <row r="506">
          <cell r="A506">
            <v>8</v>
          </cell>
          <cell r="C506" t="str">
            <v>т</v>
          </cell>
          <cell r="F506">
            <v>0</v>
          </cell>
          <cell r="H506">
            <v>0</v>
          </cell>
          <cell r="I506" t="e">
            <v>#DIV/0!</v>
          </cell>
          <cell r="J506">
            <v>0</v>
          </cell>
          <cell r="M506" t="str">
            <v>Анапский</v>
          </cell>
        </row>
        <row r="507">
          <cell r="A507">
            <v>9</v>
          </cell>
          <cell r="C507" t="str">
            <v>т</v>
          </cell>
          <cell r="F507">
            <v>0</v>
          </cell>
          <cell r="H507">
            <v>0</v>
          </cell>
          <cell r="I507" t="e">
            <v>#DIV/0!</v>
          </cell>
          <cell r="J507">
            <v>0</v>
          </cell>
          <cell r="M507" t="str">
            <v>Анапский</v>
          </cell>
        </row>
        <row r="508">
          <cell r="A508">
            <v>10</v>
          </cell>
          <cell r="C508" t="str">
            <v>т</v>
          </cell>
          <cell r="F508">
            <v>0</v>
          </cell>
          <cell r="H508">
            <v>0</v>
          </cell>
          <cell r="I508" t="e">
            <v>#DIV/0!</v>
          </cell>
          <cell r="J508">
            <v>0</v>
          </cell>
          <cell r="M508" t="str">
            <v>Анапский</v>
          </cell>
        </row>
        <row r="509">
          <cell r="M509" t="str">
            <v>Анапский</v>
          </cell>
        </row>
        <row r="510">
          <cell r="B510" t="str">
            <v>Заготовительно-складские расходы</v>
          </cell>
          <cell r="F510">
            <v>24.44</v>
          </cell>
          <cell r="H510">
            <v>0</v>
          </cell>
          <cell r="I510">
            <v>0</v>
          </cell>
          <cell r="J510">
            <v>-24.44</v>
          </cell>
          <cell r="M510" t="str">
            <v>Анапский</v>
          </cell>
        </row>
        <row r="511">
          <cell r="A511">
            <v>1</v>
          </cell>
          <cell r="B511">
            <v>0</v>
          </cell>
          <cell r="C511" t="str">
            <v>руб</v>
          </cell>
          <cell r="D511">
            <v>0.02</v>
          </cell>
          <cell r="E511">
            <v>1222</v>
          </cell>
          <cell r="F511">
            <v>24.44</v>
          </cell>
          <cell r="H511">
            <v>0</v>
          </cell>
          <cell r="I511">
            <v>0</v>
          </cell>
          <cell r="J511">
            <v>-24.44</v>
          </cell>
          <cell r="M511" t="str">
            <v>Анапский</v>
          </cell>
        </row>
        <row r="512">
          <cell r="A512">
            <v>2</v>
          </cell>
          <cell r="B512">
            <v>0</v>
          </cell>
          <cell r="C512" t="str">
            <v>руб</v>
          </cell>
          <cell r="E512">
            <v>0</v>
          </cell>
          <cell r="F512">
            <v>0</v>
          </cell>
          <cell r="H512">
            <v>0</v>
          </cell>
          <cell r="I512" t="e">
            <v>#DIV/0!</v>
          </cell>
          <cell r="J512">
            <v>0</v>
          </cell>
          <cell r="M512" t="str">
            <v>Анапский</v>
          </cell>
        </row>
        <row r="513">
          <cell r="A513">
            <v>3</v>
          </cell>
          <cell r="B513">
            <v>0</v>
          </cell>
          <cell r="C513" t="str">
            <v>руб</v>
          </cell>
          <cell r="E513">
            <v>0</v>
          </cell>
          <cell r="F513">
            <v>0</v>
          </cell>
          <cell r="H513">
            <v>0</v>
          </cell>
          <cell r="I513" t="e">
            <v>#DIV/0!</v>
          </cell>
          <cell r="J513">
            <v>0</v>
          </cell>
          <cell r="M513" t="str">
            <v>Анапский</v>
          </cell>
        </row>
        <row r="514">
          <cell r="A514">
            <v>4</v>
          </cell>
          <cell r="B514">
            <v>0</v>
          </cell>
          <cell r="C514" t="str">
            <v>руб</v>
          </cell>
          <cell r="E514">
            <v>0</v>
          </cell>
          <cell r="F514">
            <v>0</v>
          </cell>
          <cell r="H514">
            <v>0</v>
          </cell>
          <cell r="I514" t="e">
            <v>#DIV/0!</v>
          </cell>
          <cell r="J514">
            <v>0</v>
          </cell>
          <cell r="M514" t="str">
            <v>Анапский</v>
          </cell>
        </row>
        <row r="515">
          <cell r="A515">
            <v>5</v>
          </cell>
          <cell r="B515">
            <v>0</v>
          </cell>
          <cell r="C515" t="str">
            <v>руб</v>
          </cell>
          <cell r="E515">
            <v>0</v>
          </cell>
          <cell r="F515">
            <v>0</v>
          </cell>
          <cell r="H515">
            <v>0</v>
          </cell>
          <cell r="I515" t="e">
            <v>#DIV/0!</v>
          </cell>
          <cell r="J515">
            <v>0</v>
          </cell>
          <cell r="M515" t="str">
            <v>Анапский</v>
          </cell>
        </row>
        <row r="516">
          <cell r="A516">
            <v>6</v>
          </cell>
          <cell r="B516">
            <v>0</v>
          </cell>
          <cell r="C516" t="str">
            <v>руб</v>
          </cell>
          <cell r="E516">
            <v>0</v>
          </cell>
          <cell r="F516">
            <v>0</v>
          </cell>
          <cell r="H516">
            <v>0</v>
          </cell>
          <cell r="I516" t="e">
            <v>#DIV/0!</v>
          </cell>
          <cell r="J516">
            <v>0</v>
          </cell>
          <cell r="M516" t="str">
            <v>Анапский</v>
          </cell>
        </row>
        <row r="517">
          <cell r="A517">
            <v>7</v>
          </cell>
          <cell r="B517">
            <v>0</v>
          </cell>
          <cell r="C517" t="str">
            <v>руб</v>
          </cell>
          <cell r="E517">
            <v>0</v>
          </cell>
          <cell r="F517">
            <v>0</v>
          </cell>
          <cell r="H517">
            <v>0</v>
          </cell>
          <cell r="I517" t="e">
            <v>#DIV/0!</v>
          </cell>
          <cell r="J517">
            <v>0</v>
          </cell>
          <cell r="M517" t="str">
            <v>Анапский</v>
          </cell>
        </row>
        <row r="518">
          <cell r="A518">
            <v>8</v>
          </cell>
          <cell r="B518">
            <v>0</v>
          </cell>
          <cell r="C518" t="str">
            <v>руб</v>
          </cell>
          <cell r="E518">
            <v>0</v>
          </cell>
          <cell r="F518">
            <v>0</v>
          </cell>
          <cell r="H518">
            <v>0</v>
          </cell>
          <cell r="I518" t="e">
            <v>#DIV/0!</v>
          </cell>
          <cell r="J518">
            <v>0</v>
          </cell>
          <cell r="M518" t="str">
            <v>Анапский</v>
          </cell>
        </row>
        <row r="519">
          <cell r="A519">
            <v>9</v>
          </cell>
          <cell r="B519">
            <v>0</v>
          </cell>
          <cell r="C519" t="str">
            <v>руб</v>
          </cell>
          <cell r="E519">
            <v>0</v>
          </cell>
          <cell r="F519">
            <v>0</v>
          </cell>
          <cell r="H519">
            <v>0</v>
          </cell>
          <cell r="I519" t="e">
            <v>#DIV/0!</v>
          </cell>
          <cell r="J519">
            <v>0</v>
          </cell>
          <cell r="M519" t="str">
            <v>Анапский</v>
          </cell>
        </row>
        <row r="520">
          <cell r="A520">
            <v>10</v>
          </cell>
          <cell r="B520">
            <v>0</v>
          </cell>
          <cell r="C520" t="str">
            <v>руб</v>
          </cell>
          <cell r="E520">
            <v>0</v>
          </cell>
          <cell r="F520">
            <v>0</v>
          </cell>
          <cell r="H520">
            <v>0</v>
          </cell>
          <cell r="I520" t="e">
            <v>#DIV/0!</v>
          </cell>
          <cell r="J520">
            <v>0</v>
          </cell>
          <cell r="M520" t="str">
            <v>Анапский</v>
          </cell>
        </row>
        <row r="521">
          <cell r="M521" t="str">
            <v>Анапский</v>
          </cell>
        </row>
        <row r="522">
          <cell r="M522" t="str">
            <v>Анапский</v>
          </cell>
        </row>
        <row r="523">
          <cell r="B523" t="str">
            <v>Составил:______________________________</v>
          </cell>
          <cell r="M523" t="str">
            <v>Анапский</v>
          </cell>
        </row>
        <row r="524">
          <cell r="M524" t="str">
            <v>Анапский</v>
          </cell>
        </row>
        <row r="525">
          <cell r="B525" t="str">
            <v>Начальник ТДО: ________________________</v>
          </cell>
        </row>
        <row r="526">
          <cell r="B526" t="str">
            <v>Район: Анапский \ Подъезд  к х. Цибанобалка  км 0+000-2+081 \ Поверхностная обработка (II вариант)</v>
          </cell>
          <cell r="K526">
            <v>10</v>
          </cell>
          <cell r="M526" t="str">
            <v>Анапский</v>
          </cell>
        </row>
        <row r="527">
          <cell r="A527" t="str">
            <v>10-1.1.</v>
          </cell>
          <cell r="B527" t="str">
            <v>Фонд заработной платы</v>
          </cell>
          <cell r="D527">
            <v>12097</v>
          </cell>
          <cell r="F527">
            <v>8248</v>
          </cell>
          <cell r="H527">
            <v>163136.69400000002</v>
          </cell>
          <cell r="I527">
            <v>19.778939621726483</v>
          </cell>
          <cell r="J527">
            <v>154888.69400000002</v>
          </cell>
          <cell r="K527">
            <v>10</v>
          </cell>
          <cell r="L527" t="str">
            <v>1.1.</v>
          </cell>
          <cell r="M527" t="str">
            <v>Анапский</v>
          </cell>
        </row>
        <row r="528">
          <cell r="A528" t="str">
            <v>10-1.1.1.</v>
          </cell>
          <cell r="B528" t="str">
            <v>Основные рабочие</v>
          </cell>
          <cell r="C528" t="str">
            <v>ч/ч</v>
          </cell>
          <cell r="D528">
            <v>7484</v>
          </cell>
          <cell r="E528">
            <v>0.55104222340994125</v>
          </cell>
          <cell r="F528">
            <v>4124</v>
          </cell>
          <cell r="G528">
            <v>12.201000000000002</v>
          </cell>
          <cell r="H528">
            <v>91312.284000000014</v>
          </cell>
          <cell r="I528">
            <v>22.141678952473331</v>
          </cell>
          <cell r="J528">
            <v>87188.284000000014</v>
          </cell>
          <cell r="K528">
            <v>10</v>
          </cell>
          <cell r="L528" t="str">
            <v>1.1.1.</v>
          </cell>
          <cell r="M528" t="str">
            <v>Анапский</v>
          </cell>
        </row>
        <row r="529">
          <cell r="A529" t="str">
            <v>10-1.1.2.</v>
          </cell>
          <cell r="B529" t="str">
            <v>Машинисты</v>
          </cell>
          <cell r="C529" t="str">
            <v>ч/ч</v>
          </cell>
          <cell r="D529">
            <v>4613</v>
          </cell>
          <cell r="E529">
            <v>0.89399523086928245</v>
          </cell>
          <cell r="F529">
            <v>4124</v>
          </cell>
          <cell r="G529">
            <v>15.57</v>
          </cell>
          <cell r="H529">
            <v>71824.41</v>
          </cell>
          <cell r="I529">
            <v>17.416200290979631</v>
          </cell>
          <cell r="J529">
            <v>67700.41</v>
          </cell>
          <cell r="K529">
            <v>10</v>
          </cell>
          <cell r="L529" t="str">
            <v>1.1.2.</v>
          </cell>
          <cell r="M529" t="str">
            <v>Анапский</v>
          </cell>
        </row>
        <row r="530">
          <cell r="M530" t="str">
            <v>Анапский</v>
          </cell>
        </row>
        <row r="531">
          <cell r="A531" t="str">
            <v>10-1.2.</v>
          </cell>
          <cell r="B531" t="str">
            <v>Технические ресурсы по нормам СНиП (без зарботной платы машиниста)</v>
          </cell>
          <cell r="F531">
            <v>256.8</v>
          </cell>
          <cell r="H531">
            <v>14000</v>
          </cell>
          <cell r="I531">
            <v>54.517133956386289</v>
          </cell>
          <cell r="J531">
            <v>13743.2</v>
          </cell>
          <cell r="K531">
            <v>10</v>
          </cell>
          <cell r="L531" t="str">
            <v>1.2.</v>
          </cell>
          <cell r="M531" t="str">
            <v>Анапский</v>
          </cell>
        </row>
        <row r="532">
          <cell r="A532">
            <v>1</v>
          </cell>
          <cell r="B532" t="str">
            <v>Автогрейдер средний</v>
          </cell>
          <cell r="C532" t="str">
            <v>м/ч</v>
          </cell>
          <cell r="D532">
            <v>100</v>
          </cell>
          <cell r="E532">
            <v>2.5680000000000001</v>
          </cell>
          <cell r="F532">
            <v>256.8</v>
          </cell>
          <cell r="G532">
            <v>140</v>
          </cell>
          <cell r="H532">
            <v>14000</v>
          </cell>
          <cell r="I532">
            <v>54.517133956386289</v>
          </cell>
          <cell r="J532">
            <v>13743.2</v>
          </cell>
          <cell r="M532" t="str">
            <v>Анапский</v>
          </cell>
        </row>
        <row r="533">
          <cell r="A533">
            <v>2</v>
          </cell>
          <cell r="B533" t="str">
            <v>Бульдозер</v>
          </cell>
          <cell r="C533" t="str">
            <v>м/ч</v>
          </cell>
          <cell r="D533">
            <v>1</v>
          </cell>
          <cell r="F533">
            <v>0</v>
          </cell>
          <cell r="H533">
            <v>0</v>
          </cell>
          <cell r="I533" t="e">
            <v>#DIV/0!</v>
          </cell>
          <cell r="J533">
            <v>0</v>
          </cell>
          <cell r="M533" t="str">
            <v>Анапский</v>
          </cell>
        </row>
        <row r="534">
          <cell r="A534">
            <v>3</v>
          </cell>
          <cell r="C534" t="str">
            <v>м/ч</v>
          </cell>
          <cell r="D534">
            <v>1</v>
          </cell>
          <cell r="F534">
            <v>0</v>
          </cell>
          <cell r="H534">
            <v>0</v>
          </cell>
          <cell r="I534" t="e">
            <v>#DIV/0!</v>
          </cell>
          <cell r="J534">
            <v>0</v>
          </cell>
          <cell r="M534" t="str">
            <v>Анапский</v>
          </cell>
        </row>
        <row r="535">
          <cell r="A535">
            <v>4</v>
          </cell>
          <cell r="C535" t="str">
            <v>м/ч</v>
          </cell>
          <cell r="F535">
            <v>0</v>
          </cell>
          <cell r="H535">
            <v>0</v>
          </cell>
          <cell r="I535" t="e">
            <v>#DIV/0!</v>
          </cell>
          <cell r="J535">
            <v>0</v>
          </cell>
          <cell r="M535" t="str">
            <v>Анапский</v>
          </cell>
        </row>
        <row r="536">
          <cell r="A536">
            <v>5</v>
          </cell>
          <cell r="C536" t="str">
            <v>м/ч</v>
          </cell>
          <cell r="F536">
            <v>0</v>
          </cell>
          <cell r="H536">
            <v>0</v>
          </cell>
          <cell r="I536" t="e">
            <v>#DIV/0!</v>
          </cell>
          <cell r="J536">
            <v>0</v>
          </cell>
          <cell r="M536" t="str">
            <v>Анапский</v>
          </cell>
        </row>
        <row r="537">
          <cell r="A537">
            <v>6</v>
          </cell>
          <cell r="C537" t="str">
            <v>м/ч</v>
          </cell>
          <cell r="F537">
            <v>0</v>
          </cell>
          <cell r="H537">
            <v>0</v>
          </cell>
          <cell r="I537" t="e">
            <v>#DIV/0!</v>
          </cell>
          <cell r="J537">
            <v>0</v>
          </cell>
          <cell r="M537" t="str">
            <v>Анапский</v>
          </cell>
        </row>
        <row r="538">
          <cell r="A538">
            <v>7</v>
          </cell>
          <cell r="C538" t="str">
            <v>м/ч</v>
          </cell>
          <cell r="F538">
            <v>0</v>
          </cell>
          <cell r="H538">
            <v>0</v>
          </cell>
          <cell r="I538" t="e">
            <v>#DIV/0!</v>
          </cell>
          <cell r="J538">
            <v>0</v>
          </cell>
          <cell r="M538" t="str">
            <v>Анапский</v>
          </cell>
        </row>
        <row r="539">
          <cell r="A539">
            <v>8</v>
          </cell>
          <cell r="C539" t="str">
            <v>м/ч</v>
          </cell>
          <cell r="F539">
            <v>0</v>
          </cell>
          <cell r="H539">
            <v>0</v>
          </cell>
          <cell r="I539" t="e">
            <v>#DIV/0!</v>
          </cell>
          <cell r="J539">
            <v>0</v>
          </cell>
          <cell r="M539" t="str">
            <v>Анапский</v>
          </cell>
        </row>
        <row r="540">
          <cell r="A540">
            <v>9</v>
          </cell>
          <cell r="C540" t="str">
            <v>м/ч</v>
          </cell>
          <cell r="F540">
            <v>0</v>
          </cell>
          <cell r="H540">
            <v>0</v>
          </cell>
          <cell r="I540" t="e">
            <v>#DIV/0!</v>
          </cell>
          <cell r="J540">
            <v>0</v>
          </cell>
          <cell r="M540" t="str">
            <v>Анапский</v>
          </cell>
        </row>
        <row r="541">
          <cell r="A541">
            <v>10</v>
          </cell>
          <cell r="C541" t="str">
            <v>м/ч</v>
          </cell>
          <cell r="F541">
            <v>0</v>
          </cell>
          <cell r="H541">
            <v>0</v>
          </cell>
          <cell r="I541" t="e">
            <v>#DIV/0!</v>
          </cell>
          <cell r="J541">
            <v>0</v>
          </cell>
          <cell r="M541" t="str">
            <v>Анапский</v>
          </cell>
        </row>
        <row r="542">
          <cell r="M542" t="str">
            <v>Анапский</v>
          </cell>
        </row>
        <row r="543">
          <cell r="A543" t="str">
            <v>10-1.3.</v>
          </cell>
          <cell r="B543" t="str">
            <v>Материалы</v>
          </cell>
          <cell r="F543">
            <v>1246.44</v>
          </cell>
          <cell r="H543">
            <v>24440</v>
          </cell>
          <cell r="I543">
            <v>19.6078431372549</v>
          </cell>
          <cell r="J543">
            <v>23193.56</v>
          </cell>
          <cell r="K543">
            <v>10</v>
          </cell>
          <cell r="L543" t="str">
            <v>1.3.</v>
          </cell>
          <cell r="M543" t="str">
            <v>Анапский</v>
          </cell>
        </row>
        <row r="544">
          <cell r="B544" t="str">
            <v>Материальные ресурсы по нормам СНиП</v>
          </cell>
          <cell r="F544">
            <v>0</v>
          </cell>
          <cell r="H544">
            <v>0</v>
          </cell>
          <cell r="I544" t="e">
            <v>#DIV/0!</v>
          </cell>
          <cell r="J544">
            <v>0</v>
          </cell>
          <cell r="M544" t="str">
            <v>Анапский</v>
          </cell>
        </row>
        <row r="545">
          <cell r="A545">
            <v>1</v>
          </cell>
          <cell r="C545" t="str">
            <v>м3</v>
          </cell>
          <cell r="F545">
            <v>0</v>
          </cell>
          <cell r="H545">
            <v>0</v>
          </cell>
          <cell r="I545" t="e">
            <v>#DIV/0!</v>
          </cell>
          <cell r="J545">
            <v>0</v>
          </cell>
          <cell r="M545" t="str">
            <v>Анапский</v>
          </cell>
        </row>
        <row r="546">
          <cell r="A546">
            <v>2</v>
          </cell>
          <cell r="F546">
            <v>0</v>
          </cell>
          <cell r="H546">
            <v>0</v>
          </cell>
          <cell r="I546" t="e">
            <v>#DIV/0!</v>
          </cell>
          <cell r="J546">
            <v>0</v>
          </cell>
          <cell r="M546" t="str">
            <v>Анапский</v>
          </cell>
        </row>
        <row r="547">
          <cell r="A547">
            <v>3</v>
          </cell>
          <cell r="F547">
            <v>0</v>
          </cell>
          <cell r="H547">
            <v>0</v>
          </cell>
          <cell r="I547" t="e">
            <v>#DIV/0!</v>
          </cell>
          <cell r="J547">
            <v>0</v>
          </cell>
          <cell r="M547" t="str">
            <v>Анапский</v>
          </cell>
        </row>
        <row r="548">
          <cell r="A548">
            <v>4</v>
          </cell>
          <cell r="F548">
            <v>0</v>
          </cell>
          <cell r="H548">
            <v>0</v>
          </cell>
          <cell r="I548" t="e">
            <v>#DIV/0!</v>
          </cell>
          <cell r="J548">
            <v>0</v>
          </cell>
          <cell r="M548" t="str">
            <v>Анапский</v>
          </cell>
        </row>
        <row r="549">
          <cell r="A549">
            <v>5</v>
          </cell>
          <cell r="F549">
            <v>0</v>
          </cell>
          <cell r="H549">
            <v>0</v>
          </cell>
          <cell r="I549" t="e">
            <v>#DIV/0!</v>
          </cell>
          <cell r="J549">
            <v>0</v>
          </cell>
          <cell r="M549" t="str">
            <v>Анапский</v>
          </cell>
        </row>
        <row r="550">
          <cell r="A550">
            <v>6</v>
          </cell>
          <cell r="F550">
            <v>0</v>
          </cell>
          <cell r="H550">
            <v>0</v>
          </cell>
          <cell r="I550" t="e">
            <v>#DIV/0!</v>
          </cell>
          <cell r="J550">
            <v>0</v>
          </cell>
          <cell r="M550" t="str">
            <v>Анапский</v>
          </cell>
        </row>
        <row r="551">
          <cell r="A551">
            <v>7</v>
          </cell>
          <cell r="F551">
            <v>0</v>
          </cell>
          <cell r="H551">
            <v>0</v>
          </cell>
          <cell r="I551" t="e">
            <v>#DIV/0!</v>
          </cell>
          <cell r="J551">
            <v>0</v>
          </cell>
          <cell r="M551" t="str">
            <v>Анапский</v>
          </cell>
        </row>
        <row r="552">
          <cell r="A552">
            <v>8</v>
          </cell>
          <cell r="F552">
            <v>0</v>
          </cell>
          <cell r="H552">
            <v>0</v>
          </cell>
          <cell r="I552" t="e">
            <v>#DIV/0!</v>
          </cell>
          <cell r="J552">
            <v>0</v>
          </cell>
          <cell r="M552" t="str">
            <v>Анапский</v>
          </cell>
        </row>
        <row r="553">
          <cell r="A553">
            <v>9</v>
          </cell>
          <cell r="F553">
            <v>0</v>
          </cell>
          <cell r="H553">
            <v>0</v>
          </cell>
          <cell r="I553" t="e">
            <v>#DIV/0!</v>
          </cell>
          <cell r="J553">
            <v>0</v>
          </cell>
          <cell r="M553" t="str">
            <v>Анапский</v>
          </cell>
        </row>
        <row r="554">
          <cell r="A554">
            <v>10</v>
          </cell>
          <cell r="F554">
            <v>0</v>
          </cell>
          <cell r="H554">
            <v>0</v>
          </cell>
          <cell r="I554" t="e">
            <v>#DIV/0!</v>
          </cell>
          <cell r="J554">
            <v>0</v>
          </cell>
          <cell r="M554" t="str">
            <v>Анапский</v>
          </cell>
        </row>
        <row r="555">
          <cell r="M555" t="str">
            <v>Анапский</v>
          </cell>
        </row>
        <row r="556">
          <cell r="B556" t="str">
            <v>Транспортировка материалов, т (вид транспорта, км)</v>
          </cell>
          <cell r="F556">
            <v>1222</v>
          </cell>
          <cell r="H556">
            <v>24440</v>
          </cell>
          <cell r="I556">
            <v>20</v>
          </cell>
          <cell r="J556">
            <v>23218</v>
          </cell>
          <cell r="M556" t="str">
            <v>Анапский</v>
          </cell>
        </row>
        <row r="557">
          <cell r="A557">
            <v>1</v>
          </cell>
          <cell r="C557" t="str">
            <v>т</v>
          </cell>
          <cell r="D557">
            <v>1222</v>
          </cell>
          <cell r="E557">
            <v>1</v>
          </cell>
          <cell r="F557">
            <v>1222</v>
          </cell>
          <cell r="G557">
            <v>20</v>
          </cell>
          <cell r="H557">
            <v>24440</v>
          </cell>
          <cell r="I557">
            <v>20</v>
          </cell>
          <cell r="J557">
            <v>23218</v>
          </cell>
          <cell r="M557" t="str">
            <v>Анапский</v>
          </cell>
        </row>
        <row r="558">
          <cell r="A558">
            <v>2</v>
          </cell>
          <cell r="C558" t="str">
            <v>т</v>
          </cell>
          <cell r="F558">
            <v>0</v>
          </cell>
          <cell r="H558">
            <v>0</v>
          </cell>
          <cell r="I558" t="e">
            <v>#DIV/0!</v>
          </cell>
          <cell r="J558">
            <v>0</v>
          </cell>
          <cell r="M558" t="str">
            <v>Анапский</v>
          </cell>
        </row>
        <row r="559">
          <cell r="A559">
            <v>3</v>
          </cell>
          <cell r="C559" t="str">
            <v>т</v>
          </cell>
          <cell r="F559">
            <v>0</v>
          </cell>
          <cell r="H559">
            <v>0</v>
          </cell>
          <cell r="I559" t="e">
            <v>#DIV/0!</v>
          </cell>
          <cell r="J559">
            <v>0</v>
          </cell>
          <cell r="M559" t="str">
            <v>Анапский</v>
          </cell>
        </row>
        <row r="560">
          <cell r="A560">
            <v>4</v>
          </cell>
          <cell r="C560" t="str">
            <v>т</v>
          </cell>
          <cell r="F560">
            <v>0</v>
          </cell>
          <cell r="H560">
            <v>0</v>
          </cell>
          <cell r="I560" t="e">
            <v>#DIV/0!</v>
          </cell>
          <cell r="J560">
            <v>0</v>
          </cell>
          <cell r="M560" t="str">
            <v>Анапский</v>
          </cell>
        </row>
        <row r="561">
          <cell r="A561">
            <v>5</v>
          </cell>
          <cell r="C561" t="str">
            <v>т</v>
          </cell>
          <cell r="F561">
            <v>0</v>
          </cell>
          <cell r="H561">
            <v>0</v>
          </cell>
          <cell r="I561" t="e">
            <v>#DIV/0!</v>
          </cell>
          <cell r="J561">
            <v>0</v>
          </cell>
          <cell r="M561" t="str">
            <v>Анапский</v>
          </cell>
        </row>
        <row r="562">
          <cell r="A562">
            <v>6</v>
          </cell>
          <cell r="C562" t="str">
            <v>т</v>
          </cell>
          <cell r="F562">
            <v>0</v>
          </cell>
          <cell r="H562">
            <v>0</v>
          </cell>
          <cell r="I562" t="e">
            <v>#DIV/0!</v>
          </cell>
          <cell r="J562">
            <v>0</v>
          </cell>
          <cell r="M562" t="str">
            <v>Анапский</v>
          </cell>
        </row>
        <row r="563">
          <cell r="A563">
            <v>7</v>
          </cell>
          <cell r="C563" t="str">
            <v>т</v>
          </cell>
          <cell r="F563">
            <v>0</v>
          </cell>
          <cell r="H563">
            <v>0</v>
          </cell>
          <cell r="I563" t="e">
            <v>#DIV/0!</v>
          </cell>
          <cell r="J563">
            <v>0</v>
          </cell>
          <cell r="M563" t="str">
            <v>Анапский</v>
          </cell>
        </row>
        <row r="564">
          <cell r="A564">
            <v>8</v>
          </cell>
          <cell r="C564" t="str">
            <v>т</v>
          </cell>
          <cell r="F564">
            <v>0</v>
          </cell>
          <cell r="H564">
            <v>0</v>
          </cell>
          <cell r="I564" t="e">
            <v>#DIV/0!</v>
          </cell>
          <cell r="J564">
            <v>0</v>
          </cell>
          <cell r="M564" t="str">
            <v>Анапский</v>
          </cell>
        </row>
        <row r="565">
          <cell r="A565">
            <v>9</v>
          </cell>
          <cell r="C565" t="str">
            <v>т</v>
          </cell>
          <cell r="F565">
            <v>0</v>
          </cell>
          <cell r="H565">
            <v>0</v>
          </cell>
          <cell r="I565" t="e">
            <v>#DIV/0!</v>
          </cell>
          <cell r="J565">
            <v>0</v>
          </cell>
          <cell r="M565" t="str">
            <v>Анапский</v>
          </cell>
        </row>
        <row r="566">
          <cell r="A566">
            <v>10</v>
          </cell>
          <cell r="C566" t="str">
            <v>т</v>
          </cell>
          <cell r="F566">
            <v>0</v>
          </cell>
          <cell r="H566">
            <v>0</v>
          </cell>
          <cell r="I566" t="e">
            <v>#DIV/0!</v>
          </cell>
          <cell r="J566">
            <v>0</v>
          </cell>
          <cell r="M566" t="str">
            <v>Анапский</v>
          </cell>
        </row>
        <row r="567">
          <cell r="M567" t="str">
            <v>Анапский</v>
          </cell>
        </row>
        <row r="568">
          <cell r="B568" t="str">
            <v>Заготовительно-складские расходы</v>
          </cell>
          <cell r="F568">
            <v>24.44</v>
          </cell>
          <cell r="H568">
            <v>0</v>
          </cell>
          <cell r="I568">
            <v>0</v>
          </cell>
          <cell r="J568">
            <v>-24.44</v>
          </cell>
          <cell r="M568" t="str">
            <v>Анапский</v>
          </cell>
        </row>
        <row r="569">
          <cell r="A569">
            <v>1</v>
          </cell>
          <cell r="B569">
            <v>0</v>
          </cell>
          <cell r="C569" t="str">
            <v>руб</v>
          </cell>
          <cell r="D569">
            <v>0.02</v>
          </cell>
          <cell r="E569">
            <v>1222</v>
          </cell>
          <cell r="F569">
            <v>24.44</v>
          </cell>
          <cell r="H569">
            <v>0</v>
          </cell>
          <cell r="I569">
            <v>0</v>
          </cell>
          <cell r="J569">
            <v>-24.44</v>
          </cell>
          <cell r="M569" t="str">
            <v>Анапский</v>
          </cell>
        </row>
        <row r="570">
          <cell r="A570">
            <v>2</v>
          </cell>
          <cell r="B570">
            <v>0</v>
          </cell>
          <cell r="C570" t="str">
            <v>руб</v>
          </cell>
          <cell r="E570">
            <v>0</v>
          </cell>
          <cell r="F570">
            <v>0</v>
          </cell>
          <cell r="H570">
            <v>0</v>
          </cell>
          <cell r="I570" t="e">
            <v>#DIV/0!</v>
          </cell>
          <cell r="J570">
            <v>0</v>
          </cell>
          <cell r="M570" t="str">
            <v>Анапский</v>
          </cell>
        </row>
        <row r="571">
          <cell r="A571">
            <v>3</v>
          </cell>
          <cell r="B571">
            <v>0</v>
          </cell>
          <cell r="C571" t="str">
            <v>руб</v>
          </cell>
          <cell r="E571">
            <v>0</v>
          </cell>
          <cell r="F571">
            <v>0</v>
          </cell>
          <cell r="H571">
            <v>0</v>
          </cell>
          <cell r="I571" t="e">
            <v>#DIV/0!</v>
          </cell>
          <cell r="J571">
            <v>0</v>
          </cell>
          <cell r="M571" t="str">
            <v>Анапский</v>
          </cell>
        </row>
        <row r="572">
          <cell r="A572">
            <v>4</v>
          </cell>
          <cell r="B572">
            <v>0</v>
          </cell>
          <cell r="C572" t="str">
            <v>руб</v>
          </cell>
          <cell r="E572">
            <v>0</v>
          </cell>
          <cell r="F572">
            <v>0</v>
          </cell>
          <cell r="H572">
            <v>0</v>
          </cell>
          <cell r="I572" t="e">
            <v>#DIV/0!</v>
          </cell>
          <cell r="J572">
            <v>0</v>
          </cell>
          <cell r="M572" t="str">
            <v>Анапский</v>
          </cell>
        </row>
        <row r="573">
          <cell r="A573">
            <v>5</v>
          </cell>
          <cell r="B573">
            <v>0</v>
          </cell>
          <cell r="C573" t="str">
            <v>руб</v>
          </cell>
          <cell r="E573">
            <v>0</v>
          </cell>
          <cell r="F573">
            <v>0</v>
          </cell>
          <cell r="H573">
            <v>0</v>
          </cell>
          <cell r="I573" t="e">
            <v>#DIV/0!</v>
          </cell>
          <cell r="J573">
            <v>0</v>
          </cell>
          <cell r="M573" t="str">
            <v>Анапский</v>
          </cell>
        </row>
        <row r="574">
          <cell r="A574">
            <v>6</v>
          </cell>
          <cell r="B574">
            <v>0</v>
          </cell>
          <cell r="C574" t="str">
            <v>руб</v>
          </cell>
          <cell r="E574">
            <v>0</v>
          </cell>
          <cell r="F574">
            <v>0</v>
          </cell>
          <cell r="H574">
            <v>0</v>
          </cell>
          <cell r="I574" t="e">
            <v>#DIV/0!</v>
          </cell>
          <cell r="J574">
            <v>0</v>
          </cell>
          <cell r="M574" t="str">
            <v>Анапский</v>
          </cell>
        </row>
        <row r="575">
          <cell r="A575">
            <v>7</v>
          </cell>
          <cell r="B575">
            <v>0</v>
          </cell>
          <cell r="C575" t="str">
            <v>руб</v>
          </cell>
          <cell r="E575">
            <v>0</v>
          </cell>
          <cell r="F575">
            <v>0</v>
          </cell>
          <cell r="H575">
            <v>0</v>
          </cell>
          <cell r="I575" t="e">
            <v>#DIV/0!</v>
          </cell>
          <cell r="J575">
            <v>0</v>
          </cell>
          <cell r="M575" t="str">
            <v>Анапский</v>
          </cell>
        </row>
        <row r="576">
          <cell r="A576">
            <v>8</v>
          </cell>
          <cell r="B576">
            <v>0</v>
          </cell>
          <cell r="C576" t="str">
            <v>руб</v>
          </cell>
          <cell r="E576">
            <v>0</v>
          </cell>
          <cell r="F576">
            <v>0</v>
          </cell>
          <cell r="H576">
            <v>0</v>
          </cell>
          <cell r="I576" t="e">
            <v>#DIV/0!</v>
          </cell>
          <cell r="J576">
            <v>0</v>
          </cell>
          <cell r="M576" t="str">
            <v>Анапский</v>
          </cell>
        </row>
        <row r="577">
          <cell r="A577">
            <v>9</v>
          </cell>
          <cell r="B577">
            <v>0</v>
          </cell>
          <cell r="C577" t="str">
            <v>руб</v>
          </cell>
          <cell r="E577">
            <v>0</v>
          </cell>
          <cell r="F577">
            <v>0</v>
          </cell>
          <cell r="H577">
            <v>0</v>
          </cell>
          <cell r="I577" t="e">
            <v>#DIV/0!</v>
          </cell>
          <cell r="J577">
            <v>0</v>
          </cell>
          <cell r="M577" t="str">
            <v>Анапский</v>
          </cell>
        </row>
        <row r="578">
          <cell r="A578">
            <v>10</v>
          </cell>
          <cell r="B578">
            <v>0</v>
          </cell>
          <cell r="C578" t="str">
            <v>руб</v>
          </cell>
          <cell r="E578">
            <v>0</v>
          </cell>
          <cell r="F578">
            <v>0</v>
          </cell>
          <cell r="H578">
            <v>0</v>
          </cell>
          <cell r="I578" t="e">
            <v>#DIV/0!</v>
          </cell>
          <cell r="J578">
            <v>0</v>
          </cell>
          <cell r="M578" t="str">
            <v>Анапский</v>
          </cell>
        </row>
        <row r="579">
          <cell r="M579" t="str">
            <v>Анапский</v>
          </cell>
        </row>
        <row r="580">
          <cell r="M580" t="str">
            <v>Анапский</v>
          </cell>
        </row>
        <row r="581">
          <cell r="B581" t="str">
            <v>Составил:______________________________</v>
          </cell>
          <cell r="M581" t="str">
            <v>Анапский</v>
          </cell>
        </row>
        <row r="582">
          <cell r="M582" t="str">
            <v>Анапский</v>
          </cell>
        </row>
        <row r="583">
          <cell r="B583" t="str">
            <v>Начальник ТДО: ________________________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160"/>
  <sheetViews>
    <sheetView showGridLines="0" showZeros="0" tabSelected="1" view="pageBreakPreview" topLeftCell="A73" zoomScale="70" zoomScaleNormal="90" zoomScaleSheetLayoutView="70" workbookViewId="0">
      <selection activeCell="AC120" sqref="AC120"/>
    </sheetView>
  </sheetViews>
  <sheetFormatPr defaultColWidth="9.140625" defaultRowHeight="15.75" outlineLevelRow="1" outlineLevelCol="1" x14ac:dyDescent="0.25"/>
  <cols>
    <col min="1" max="1" width="6.42578125" style="1" customWidth="1"/>
    <col min="2" max="2" width="53.85546875" style="1" customWidth="1"/>
    <col min="3" max="3" width="8.5703125" style="1" customWidth="1"/>
    <col min="4" max="4" width="6.28515625" style="1" customWidth="1"/>
    <col min="5" max="5" width="11" style="1" customWidth="1" outlineLevel="1"/>
    <col min="6" max="8" width="14.140625" style="1" customWidth="1"/>
    <col min="9" max="10" width="12.7109375" style="1" hidden="1" customWidth="1" outlineLevel="1"/>
    <col min="11" max="11" width="11.140625" style="1" customWidth="1" collapsed="1"/>
    <col min="12" max="12" width="15.5703125" style="1" customWidth="1"/>
    <col min="13" max="13" width="15.140625" style="1" customWidth="1"/>
    <col min="14" max="14" width="14.42578125" style="1" hidden="1" customWidth="1"/>
    <col min="15" max="15" width="12.28515625" style="1" hidden="1" customWidth="1"/>
    <col min="16" max="16" width="63.5703125" style="5" hidden="1" customWidth="1"/>
    <col min="17" max="17" width="160.7109375" style="4" hidden="1" customWidth="1"/>
    <col min="18" max="22" width="10.140625" style="3" hidden="1" customWidth="1"/>
    <col min="23" max="23" width="0" style="2" hidden="1" customWidth="1"/>
    <col min="24" max="24" width="0" style="1" hidden="1" customWidth="1"/>
    <col min="25" max="25" width="9.42578125" style="1" hidden="1" customWidth="1"/>
    <col min="26" max="26" width="0" style="1" hidden="1" customWidth="1"/>
    <col min="27" max="27" width="11.28515625" style="1" hidden="1" customWidth="1"/>
    <col min="28" max="28" width="13.7109375" style="1" customWidth="1"/>
    <col min="29" max="29" width="11.85546875" style="1" customWidth="1"/>
    <col min="30" max="16384" width="9.140625" style="1"/>
  </cols>
  <sheetData>
    <row r="1" spans="1:23" x14ac:dyDescent="0.25">
      <c r="P1" s="49"/>
    </row>
    <row r="2" spans="1:23" x14ac:dyDescent="0.25">
      <c r="J2" s="51" t="s">
        <v>1</v>
      </c>
      <c r="K2" s="69"/>
      <c r="L2" s="69"/>
      <c r="M2" s="70" t="s">
        <v>83</v>
      </c>
      <c r="O2" s="71"/>
      <c r="P2" s="49"/>
      <c r="W2" s="2">
        <v>1</v>
      </c>
    </row>
    <row r="3" spans="1:23" s="35" customFormat="1" ht="5.25" x14ac:dyDescent="0.15">
      <c r="J3" s="73"/>
      <c r="K3" s="74"/>
      <c r="L3" s="74"/>
      <c r="M3" s="75"/>
      <c r="O3" s="76"/>
      <c r="P3" s="77"/>
      <c r="Q3" s="78"/>
      <c r="R3" s="79"/>
      <c r="S3" s="79"/>
      <c r="T3" s="79"/>
      <c r="U3" s="79"/>
      <c r="V3" s="79"/>
      <c r="W3" s="36">
        <v>1</v>
      </c>
    </row>
    <row r="4" spans="1:23" x14ac:dyDescent="0.25">
      <c r="J4" s="51"/>
      <c r="L4" s="72"/>
      <c r="O4" s="72"/>
      <c r="P4" s="49"/>
      <c r="W4" s="2">
        <v>1</v>
      </c>
    </row>
    <row r="5" spans="1:23" x14ac:dyDescent="0.25">
      <c r="J5" s="51"/>
      <c r="L5" s="72"/>
      <c r="M5" s="147" t="s">
        <v>81</v>
      </c>
      <c r="O5" s="71"/>
      <c r="P5" s="49"/>
      <c r="W5" s="2">
        <v>1</v>
      </c>
    </row>
    <row r="6" spans="1:23" x14ac:dyDescent="0.25">
      <c r="J6" s="51"/>
      <c r="L6" s="72" t="s">
        <v>89</v>
      </c>
      <c r="M6" s="147"/>
      <c r="O6" s="71"/>
      <c r="P6" s="49"/>
    </row>
    <row r="7" spans="1:23" x14ac:dyDescent="0.25">
      <c r="J7" s="51"/>
      <c r="K7" s="69"/>
      <c r="L7" s="69"/>
      <c r="M7" s="147" t="s">
        <v>90</v>
      </c>
      <c r="O7" s="71"/>
      <c r="P7" s="49"/>
      <c r="W7" s="2">
        <v>1</v>
      </c>
    </row>
    <row r="8" spans="1:23" x14ac:dyDescent="0.25">
      <c r="J8" s="51"/>
      <c r="L8" s="72"/>
      <c r="M8" s="147" t="s">
        <v>82</v>
      </c>
      <c r="O8" s="71"/>
      <c r="P8" s="49"/>
      <c r="W8" s="2">
        <v>1</v>
      </c>
    </row>
    <row r="9" spans="1:23" x14ac:dyDescent="0.25">
      <c r="J9" s="51"/>
      <c r="K9" s="50"/>
      <c r="L9" s="50"/>
      <c r="M9" s="57"/>
      <c r="P9" s="49"/>
      <c r="W9" s="2">
        <v>1</v>
      </c>
    </row>
    <row r="10" spans="1:23" s="46" customFormat="1" ht="18.75" customHeight="1" x14ac:dyDescent="0.2">
      <c r="A10" s="166" t="s">
        <v>12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O10" s="1"/>
      <c r="P10" s="5"/>
      <c r="Q10" s="22"/>
      <c r="R10" s="48"/>
      <c r="S10" s="48"/>
      <c r="T10" s="48"/>
      <c r="U10" s="48"/>
      <c r="V10" s="48"/>
      <c r="W10" s="47">
        <v>1</v>
      </c>
    </row>
    <row r="11" spans="1:23" s="11" customFormat="1" ht="47.25" x14ac:dyDescent="0.25">
      <c r="A11" s="167" t="s">
        <v>84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58"/>
      <c r="P11" s="14"/>
      <c r="Q11" s="44" t="str">
        <f>A11</f>
        <v>Объект закупки: Реализация мероприятий подпрограммы «Строительство, реконструкция, капитальный ремонт и ремонт автомобильных дорог общего пользования местного значения на территории Краснодарского края»   в Марьянском сельском  поселении Красноармейского района государственной программы Краснодарского края  «Развитие сети автомобильных дорог Краснодарского края»</v>
      </c>
      <c r="R11" s="43"/>
      <c r="S11" s="43"/>
      <c r="T11" s="43"/>
      <c r="U11" s="43"/>
      <c r="V11" s="43"/>
      <c r="W11" s="12">
        <v>1</v>
      </c>
    </row>
    <row r="12" spans="1:23" s="35" customFormat="1" ht="5.25" x14ac:dyDescent="0.1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0"/>
      <c r="P12" s="39"/>
      <c r="Q12" s="38"/>
      <c r="R12" s="37"/>
      <c r="S12" s="37"/>
      <c r="T12" s="37"/>
      <c r="U12" s="37"/>
      <c r="V12" s="37"/>
      <c r="W12" s="36">
        <v>1</v>
      </c>
    </row>
    <row r="13" spans="1:23" s="11" customFormat="1" x14ac:dyDescent="0.25">
      <c r="A13" s="45" t="s">
        <v>87</v>
      </c>
      <c r="B13" s="45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66"/>
      <c r="P13" s="14"/>
      <c r="Q13" s="31"/>
      <c r="R13" s="30"/>
      <c r="S13" s="30"/>
      <c r="T13" s="30"/>
      <c r="U13" s="30"/>
      <c r="V13" s="30"/>
      <c r="W13" s="12">
        <v>1</v>
      </c>
    </row>
    <row r="14" spans="1:23" s="11" customFormat="1" ht="15.75" customHeight="1" x14ac:dyDescent="0.25">
      <c r="A14" s="158" t="s">
        <v>86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3"/>
      <c r="P14" s="14"/>
      <c r="Q14" s="31" t="str">
        <f>A14</f>
        <v>Используемый метод определения начальной (максимальной) цены контракта: метод сопоставимых рыночных цен (анализ рынка)</v>
      </c>
      <c r="R14" s="30"/>
      <c r="S14" s="30"/>
      <c r="T14" s="30"/>
      <c r="U14" s="30"/>
      <c r="V14" s="30"/>
      <c r="W14" s="12">
        <v>1</v>
      </c>
    </row>
    <row r="15" spans="1:23" s="11" customFormat="1" x14ac:dyDescent="0.25">
      <c r="A15" s="158" t="s">
        <v>85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3"/>
      <c r="P15" s="14"/>
      <c r="Q15" s="44" t="str">
        <f>A15</f>
        <v>Обоснование выбранного метода определения начальной (максимальной) цены контракта: части 2-6 статьи 22 федерального закона от 05.04.2013 № 44-ФЗ</v>
      </c>
      <c r="R15" s="43"/>
      <c r="S15" s="43"/>
      <c r="T15" s="43"/>
      <c r="U15" s="43"/>
      <c r="V15" s="43"/>
      <c r="W15" s="12">
        <v>1</v>
      </c>
    </row>
    <row r="16" spans="1:23" s="35" customFormat="1" ht="45.75" customHeight="1" x14ac:dyDescent="0.15">
      <c r="A16" s="158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40"/>
      <c r="P16" s="39"/>
      <c r="Q16" s="38"/>
      <c r="R16" s="37"/>
      <c r="S16" s="37"/>
      <c r="T16" s="37"/>
      <c r="U16" s="37"/>
      <c r="V16" s="37"/>
      <c r="W16" s="36">
        <v>1</v>
      </c>
    </row>
    <row r="17" spans="1:30" s="11" customFormat="1" hidden="1" outlineLevel="1" x14ac:dyDescent="0.25">
      <c r="A17" s="34"/>
      <c r="B17" s="34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13"/>
      <c r="P17" s="14"/>
      <c r="Q17" s="31"/>
      <c r="R17" s="30"/>
      <c r="S17" s="30"/>
      <c r="T17" s="30"/>
      <c r="U17" s="30"/>
      <c r="V17" s="30"/>
      <c r="W17" s="12"/>
    </row>
    <row r="18" spans="1:30" s="35" customFormat="1" ht="5.25" hidden="1" outlineLevel="1" x14ac:dyDescent="0.15">
      <c r="A18" s="42"/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0"/>
      <c r="P18" s="39"/>
      <c r="Q18" s="38"/>
      <c r="R18" s="37"/>
      <c r="S18" s="37"/>
      <c r="T18" s="37"/>
      <c r="U18" s="37"/>
      <c r="V18" s="37"/>
      <c r="W18" s="36"/>
    </row>
    <row r="19" spans="1:30" s="11" customFormat="1" ht="22.5" hidden="1" outlineLevel="1" x14ac:dyDescent="0.25">
      <c r="A19" s="34"/>
      <c r="B19" s="34"/>
      <c r="C19" s="32"/>
      <c r="D19" s="32"/>
      <c r="E19" s="32"/>
      <c r="F19" s="33"/>
      <c r="G19" s="33"/>
      <c r="H19" s="33"/>
      <c r="I19" s="33" t="s">
        <v>0</v>
      </c>
      <c r="J19" s="33" t="s">
        <v>0</v>
      </c>
      <c r="K19" s="32"/>
      <c r="L19" s="32"/>
      <c r="M19" s="32"/>
      <c r="N19" s="13"/>
      <c r="P19" s="14"/>
      <c r="Q19" s="31"/>
      <c r="R19" s="30"/>
      <c r="S19" s="30"/>
      <c r="T19" s="30"/>
      <c r="U19" s="30"/>
      <c r="V19" s="30"/>
      <c r="W19" s="12"/>
    </row>
    <row r="20" spans="1:30" s="11" customFormat="1" ht="15.75" customHeight="1" collapsed="1" x14ac:dyDescent="0.25">
      <c r="A20" s="183" t="s">
        <v>3</v>
      </c>
      <c r="B20" s="168" t="s">
        <v>2</v>
      </c>
      <c r="C20" s="182" t="s">
        <v>4</v>
      </c>
      <c r="D20" s="168" t="s">
        <v>5</v>
      </c>
      <c r="E20" s="169" t="s">
        <v>6</v>
      </c>
      <c r="F20" s="173" t="s">
        <v>8</v>
      </c>
      <c r="G20" s="174"/>
      <c r="H20" s="174"/>
      <c r="I20" s="174"/>
      <c r="J20" s="175"/>
      <c r="K20" s="168" t="s">
        <v>7</v>
      </c>
      <c r="L20" s="170" t="s">
        <v>9</v>
      </c>
      <c r="M20" s="168" t="s">
        <v>10</v>
      </c>
      <c r="N20" s="13"/>
      <c r="P20" s="14"/>
      <c r="Q20" s="31"/>
      <c r="R20" s="30"/>
      <c r="S20" s="30"/>
      <c r="T20" s="30"/>
      <c r="U20" s="30"/>
      <c r="V20" s="30"/>
      <c r="W20" s="12">
        <v>1</v>
      </c>
    </row>
    <row r="21" spans="1:30" s="11" customFormat="1" x14ac:dyDescent="0.25">
      <c r="A21" s="183"/>
      <c r="B21" s="168"/>
      <c r="C21" s="182"/>
      <c r="D21" s="168"/>
      <c r="E21" s="169"/>
      <c r="F21" s="176"/>
      <c r="G21" s="177"/>
      <c r="H21" s="177"/>
      <c r="I21" s="177"/>
      <c r="J21" s="178"/>
      <c r="K21" s="168"/>
      <c r="L21" s="171"/>
      <c r="M21" s="168"/>
      <c r="N21" s="13"/>
      <c r="P21" s="14"/>
      <c r="Q21" s="31"/>
      <c r="R21" s="30"/>
      <c r="S21" s="30"/>
      <c r="T21" s="30"/>
      <c r="U21" s="30"/>
      <c r="V21" s="30"/>
      <c r="W21" s="12">
        <v>1</v>
      </c>
    </row>
    <row r="22" spans="1:30" s="11" customFormat="1" x14ac:dyDescent="0.25">
      <c r="A22" s="183"/>
      <c r="B22" s="168"/>
      <c r="C22" s="182"/>
      <c r="D22" s="168"/>
      <c r="E22" s="169"/>
      <c r="F22" s="179"/>
      <c r="G22" s="180"/>
      <c r="H22" s="180"/>
      <c r="I22" s="180"/>
      <c r="J22" s="181"/>
      <c r="K22" s="168"/>
      <c r="L22" s="171"/>
      <c r="M22" s="168"/>
      <c r="N22" s="13"/>
      <c r="P22" s="14"/>
      <c r="Q22" s="31"/>
      <c r="R22" s="30"/>
      <c r="S22" s="30"/>
      <c r="T22" s="30"/>
      <c r="U22" s="30"/>
      <c r="V22" s="30"/>
      <c r="W22" s="12">
        <v>1</v>
      </c>
    </row>
    <row r="23" spans="1:30" s="2" customFormat="1" ht="89.25" x14ac:dyDescent="0.2">
      <c r="A23" s="183"/>
      <c r="B23" s="168"/>
      <c r="C23" s="182"/>
      <c r="D23" s="168"/>
      <c r="E23" s="169"/>
      <c r="F23" s="59" t="str">
        <f>CONCATENATE("Источник цены №1
",F19)</f>
        <v xml:space="preserve">Источник цены №1
</v>
      </c>
      <c r="G23" s="59" t="str">
        <f>CONCATENATE("Источник цены №2
",G19)</f>
        <v xml:space="preserve">Источник цены №2
</v>
      </c>
      <c r="H23" s="59" t="str">
        <f>CONCATENATE("Источник цены №3
",H19)</f>
        <v xml:space="preserve">Источник цены №3
</v>
      </c>
      <c r="I23" s="59" t="str">
        <f>CONCATENATE("Источник цены №4
",I19)</f>
        <v xml:space="preserve">Источник цены №4
ценовое предложение от </v>
      </c>
      <c r="J23" s="59" t="str">
        <f>CONCATENATE("Источник цены №5
",J19)</f>
        <v xml:space="preserve">Источник цены №5
ценовое предложение от </v>
      </c>
      <c r="K23" s="168"/>
      <c r="L23" s="172"/>
      <c r="M23" s="168"/>
      <c r="P23" s="29"/>
      <c r="Q23" s="27"/>
      <c r="R23" s="26"/>
      <c r="S23" s="26"/>
      <c r="T23" s="26"/>
      <c r="U23" s="26"/>
      <c r="V23" s="26"/>
      <c r="W23" s="12">
        <v>1</v>
      </c>
    </row>
    <row r="24" spans="1:30" s="12" customFormat="1" x14ac:dyDescent="0.2">
      <c r="A24" s="60">
        <v>1</v>
      </c>
      <c r="B24" s="80">
        <v>2</v>
      </c>
      <c r="C24" s="60">
        <v>3</v>
      </c>
      <c r="D24" s="80">
        <v>4</v>
      </c>
      <c r="E24" s="82">
        <v>5</v>
      </c>
      <c r="F24" s="61">
        <v>6</v>
      </c>
      <c r="G24" s="61">
        <v>7</v>
      </c>
      <c r="H24" s="61">
        <v>8</v>
      </c>
      <c r="I24" s="61">
        <f>SUM($A146:I146)</f>
        <v>8</v>
      </c>
      <c r="J24" s="61">
        <f>SUM($A146:J146)</f>
        <v>8</v>
      </c>
      <c r="K24" s="61">
        <v>9</v>
      </c>
      <c r="L24" s="61">
        <v>10</v>
      </c>
      <c r="M24" s="61">
        <v>11</v>
      </c>
      <c r="P24" s="28"/>
      <c r="Q24" s="62"/>
      <c r="R24" s="63"/>
      <c r="S24" s="63"/>
      <c r="T24" s="63"/>
      <c r="U24" s="63"/>
      <c r="V24" s="63"/>
      <c r="W24" s="12">
        <v>1</v>
      </c>
    </row>
    <row r="25" spans="1:30" s="12" customFormat="1" ht="47.25" x14ac:dyDescent="0.2">
      <c r="A25" s="109"/>
      <c r="B25" s="111" t="s">
        <v>38</v>
      </c>
      <c r="C25" s="108"/>
      <c r="D25" s="108"/>
      <c r="E25" s="82"/>
      <c r="F25" s="110"/>
      <c r="G25" s="107"/>
      <c r="H25" s="107"/>
      <c r="I25" s="107"/>
      <c r="J25" s="107"/>
      <c r="K25" s="107"/>
      <c r="L25" s="107"/>
      <c r="M25" s="107"/>
      <c r="P25" s="28"/>
      <c r="Q25" s="62"/>
      <c r="R25" s="63"/>
      <c r="S25" s="63"/>
      <c r="T25" s="63"/>
      <c r="U25" s="63"/>
      <c r="V25" s="63"/>
    </row>
    <row r="26" spans="1:30" s="12" customFormat="1" ht="25.5" customHeight="1" x14ac:dyDescent="0.2">
      <c r="A26" s="109"/>
      <c r="B26" s="163" t="s">
        <v>14</v>
      </c>
      <c r="C26" s="164"/>
      <c r="D26" s="164"/>
      <c r="E26" s="165"/>
      <c r="F26" s="110"/>
      <c r="G26" s="107"/>
      <c r="H26" s="107"/>
      <c r="I26" s="107"/>
      <c r="J26" s="107"/>
      <c r="K26" s="107"/>
      <c r="L26" s="107"/>
      <c r="M26" s="107"/>
      <c r="P26" s="28"/>
      <c r="Q26" s="62"/>
      <c r="R26" s="63"/>
      <c r="S26" s="63"/>
      <c r="T26" s="63"/>
      <c r="U26" s="63"/>
      <c r="V26" s="63"/>
    </row>
    <row r="27" spans="1:30" s="12" customFormat="1" ht="25.5" customHeight="1" x14ac:dyDescent="0.2">
      <c r="A27" s="109"/>
      <c r="B27" s="132" t="s">
        <v>39</v>
      </c>
      <c r="C27" s="112"/>
      <c r="D27" s="113"/>
      <c r="E27" s="114"/>
      <c r="F27" s="110"/>
      <c r="G27" s="107"/>
      <c r="H27" s="107"/>
      <c r="I27" s="107"/>
      <c r="J27" s="107"/>
      <c r="K27" s="107"/>
      <c r="L27" s="107"/>
      <c r="M27" s="107"/>
      <c r="P27" s="28"/>
      <c r="Q27" s="62"/>
      <c r="R27" s="63"/>
      <c r="S27" s="63"/>
      <c r="T27" s="63"/>
      <c r="U27" s="63"/>
      <c r="V27" s="63"/>
    </row>
    <row r="28" spans="1:30" s="24" customFormat="1" ht="60" x14ac:dyDescent="0.2">
      <c r="A28" s="81">
        <f>SUBTOTAL(103,W$28:W28)</f>
        <v>1</v>
      </c>
      <c r="B28" s="116" t="s">
        <v>40</v>
      </c>
      <c r="C28" s="161" t="s">
        <v>13</v>
      </c>
      <c r="D28" s="118" t="s">
        <v>18</v>
      </c>
      <c r="E28" s="119">
        <v>41.14</v>
      </c>
      <c r="F28" s="120">
        <v>66.209999999999994</v>
      </c>
      <c r="G28" s="120">
        <v>66.209999999999994</v>
      </c>
      <c r="H28" s="120">
        <v>64.41</v>
      </c>
      <c r="I28" s="64"/>
      <c r="J28" s="64"/>
      <c r="K28" s="65">
        <f t="shared" ref="K28" si="0">SQRT(SUMX2MY2(F28:J28,R28:V28)/(SUBTOTAL(3,F28:J28)-1))/AVERAGE(F28:J28)</f>
        <v>1.5839513558010554E-2</v>
      </c>
      <c r="L28" s="55">
        <f t="shared" ref="L28:L38" si="1">ROUND(AVERAGE(F28:J28),2)</f>
        <v>65.61</v>
      </c>
      <c r="M28" s="129">
        <f>IF(SUM(F28:J28)=0,0,ROUND(ROUND(AVERAGE(F28:J28),2)*E28,0))</f>
        <v>2699</v>
      </c>
      <c r="N28" s="24">
        <f>ROUND(L28*E28,0)</f>
        <v>2699</v>
      </c>
      <c r="O28" s="1" t="b">
        <f t="shared" ref="O28:O38" si="2">M28=N28</f>
        <v>1</v>
      </c>
      <c r="P28" s="5"/>
      <c r="Q28" s="22"/>
      <c r="R28" s="25">
        <f t="shared" ref="R28:V59" si="3">AVERAGE($F28:$J28)</f>
        <v>65.61</v>
      </c>
      <c r="S28" s="25">
        <f t="shared" si="3"/>
        <v>65.61</v>
      </c>
      <c r="T28" s="25">
        <f t="shared" si="3"/>
        <v>65.61</v>
      </c>
      <c r="U28" s="25">
        <f t="shared" si="3"/>
        <v>65.61</v>
      </c>
      <c r="V28" s="25">
        <f t="shared" si="3"/>
        <v>65.61</v>
      </c>
      <c r="W28" s="12">
        <v>1</v>
      </c>
      <c r="Y28" s="100">
        <f t="shared" ref="Y28" si="4">ROUND(E28*F28,0)</f>
        <v>2724</v>
      </c>
      <c r="Z28" s="100">
        <f t="shared" ref="Z28" si="5">ROUND(E28*G28,0)</f>
        <v>2724</v>
      </c>
      <c r="AA28" s="102">
        <f t="shared" ref="AA28" si="6">ROUND(E28*H28,2)</f>
        <v>2649.83</v>
      </c>
      <c r="AB28" s="12"/>
      <c r="AC28" s="12"/>
      <c r="AD28" s="52"/>
    </row>
    <row r="29" spans="1:30" s="24" customFormat="1" ht="30" x14ac:dyDescent="0.2">
      <c r="A29" s="81">
        <f>SUBTOTAL(103,W$28:W29)</f>
        <v>2</v>
      </c>
      <c r="B29" s="116" t="s">
        <v>41</v>
      </c>
      <c r="C29" s="162"/>
      <c r="D29" s="118" t="s">
        <v>42</v>
      </c>
      <c r="E29" s="119">
        <v>61.1</v>
      </c>
      <c r="F29" s="120">
        <v>603.21</v>
      </c>
      <c r="G29" s="120">
        <v>603.21</v>
      </c>
      <c r="H29" s="120">
        <v>586.66</v>
      </c>
      <c r="I29" s="64"/>
      <c r="J29" s="64"/>
      <c r="K29" s="65">
        <f t="shared" ref="K29:K30" si="7">SQRT(SUMX2MY2(F29:J29,R29:V29)/(SUBTOTAL(3,F29:J29)-1))/AVERAGE(F29:J29)</f>
        <v>1.5986704924096106E-2</v>
      </c>
      <c r="L29" s="55">
        <f t="shared" ref="L29:L30" si="8">ROUND(AVERAGE(F29:J29),2)</f>
        <v>597.69000000000005</v>
      </c>
      <c r="M29" s="129">
        <f t="shared" ref="M29:M30" si="9">IF(SUM(F29:J29)=0,0,ROUND(ROUND(AVERAGE(F29:J29),2)*E29,0))</f>
        <v>36519</v>
      </c>
      <c r="N29" s="24">
        <f t="shared" ref="N29:N30" si="10">ROUND(L29*E29,0)</f>
        <v>36519</v>
      </c>
      <c r="O29" s="1" t="b">
        <f t="shared" ref="O29:O30" si="11">M29=N29</f>
        <v>1</v>
      </c>
      <c r="P29" s="5"/>
      <c r="Q29" s="22"/>
      <c r="R29" s="25">
        <f t="shared" si="3"/>
        <v>597.69333333333327</v>
      </c>
      <c r="S29" s="25">
        <f t="shared" si="3"/>
        <v>597.69333333333327</v>
      </c>
      <c r="T29" s="25">
        <f t="shared" si="3"/>
        <v>597.69333333333327</v>
      </c>
      <c r="U29" s="25">
        <f t="shared" si="3"/>
        <v>597.69333333333327</v>
      </c>
      <c r="V29" s="25">
        <f t="shared" si="3"/>
        <v>597.69333333333327</v>
      </c>
      <c r="W29" s="12">
        <v>1</v>
      </c>
      <c r="Y29" s="100">
        <f t="shared" ref="Y29:Y30" si="12">ROUND(E29*F29,0)</f>
        <v>36856</v>
      </c>
      <c r="Z29" s="100">
        <f t="shared" ref="Z29:Z30" si="13">ROUND(E29*G29,0)</f>
        <v>36856</v>
      </c>
      <c r="AA29" s="102">
        <f t="shared" ref="AA29:AA30" si="14">ROUND(E29*H29,2)</f>
        <v>35844.93</v>
      </c>
      <c r="AB29" s="12"/>
      <c r="AC29" s="12"/>
      <c r="AD29" s="52"/>
    </row>
    <row r="30" spans="1:30" s="24" customFormat="1" x14ac:dyDescent="0.2">
      <c r="A30" s="81">
        <f>SUBTOTAL(103,W$28:W30)</f>
        <v>3</v>
      </c>
      <c r="B30" s="116" t="s">
        <v>22</v>
      </c>
      <c r="C30" s="162"/>
      <c r="D30" s="118" t="s">
        <v>24</v>
      </c>
      <c r="E30" s="119">
        <v>52.18</v>
      </c>
      <c r="F30" s="120">
        <v>2022.65</v>
      </c>
      <c r="G30" s="120">
        <v>2022.65</v>
      </c>
      <c r="H30" s="120">
        <v>2006.52</v>
      </c>
      <c r="I30" s="64"/>
      <c r="J30" s="64"/>
      <c r="K30" s="65">
        <f t="shared" si="7"/>
        <v>4.6164591025741374E-3</v>
      </c>
      <c r="L30" s="55">
        <f t="shared" si="8"/>
        <v>2017.27</v>
      </c>
      <c r="M30" s="129">
        <f t="shared" si="9"/>
        <v>105261</v>
      </c>
      <c r="N30" s="24">
        <f t="shared" si="10"/>
        <v>105261</v>
      </c>
      <c r="O30" s="1" t="b">
        <f t="shared" si="11"/>
        <v>1</v>
      </c>
      <c r="P30" s="5"/>
      <c r="Q30" s="22"/>
      <c r="R30" s="25">
        <f t="shared" si="3"/>
        <v>2017.2733333333333</v>
      </c>
      <c r="S30" s="25">
        <f t="shared" si="3"/>
        <v>2017.2733333333333</v>
      </c>
      <c r="T30" s="25">
        <f t="shared" si="3"/>
        <v>2017.2733333333333</v>
      </c>
      <c r="U30" s="25">
        <f t="shared" si="3"/>
        <v>2017.2733333333333</v>
      </c>
      <c r="V30" s="25">
        <f t="shared" si="3"/>
        <v>2017.2733333333333</v>
      </c>
      <c r="W30" s="12">
        <v>1</v>
      </c>
      <c r="Y30" s="100">
        <f t="shared" si="12"/>
        <v>105542</v>
      </c>
      <c r="Z30" s="100">
        <f t="shared" si="13"/>
        <v>105542</v>
      </c>
      <c r="AA30" s="102">
        <f t="shared" si="14"/>
        <v>104700.21</v>
      </c>
      <c r="AB30" s="12"/>
      <c r="AC30" s="12"/>
      <c r="AD30" s="52"/>
    </row>
    <row r="31" spans="1:30" s="24" customFormat="1" x14ac:dyDescent="0.2">
      <c r="A31" s="81">
        <f>SUBTOTAL(103,W$28:W31)</f>
        <v>4</v>
      </c>
      <c r="B31" s="117" t="s">
        <v>21</v>
      </c>
      <c r="C31" s="162"/>
      <c r="D31" s="118" t="s">
        <v>24</v>
      </c>
      <c r="E31" s="119">
        <v>22.36</v>
      </c>
      <c r="F31" s="120"/>
      <c r="G31" s="120"/>
      <c r="H31" s="120"/>
      <c r="I31" s="64"/>
      <c r="J31" s="64"/>
      <c r="K31" s="145"/>
      <c r="L31" s="146"/>
      <c r="M31" s="129">
        <f>IF(SUM(F31:J31)=0,0,ROUND(ROUND(AVERAGE(F31:J31),2)*E31,0))</f>
        <v>0</v>
      </c>
      <c r="N31" s="24">
        <f>ROUND(L31*E31,0)</f>
        <v>0</v>
      </c>
      <c r="O31" s="1" t="b">
        <f t="shared" si="2"/>
        <v>1</v>
      </c>
      <c r="P31" s="5"/>
      <c r="Q31" s="22"/>
      <c r="R31" s="25" t="e">
        <f t="shared" si="3"/>
        <v>#DIV/0!</v>
      </c>
      <c r="S31" s="25" t="e">
        <f t="shared" si="3"/>
        <v>#DIV/0!</v>
      </c>
      <c r="T31" s="25" t="e">
        <f t="shared" si="3"/>
        <v>#DIV/0!</v>
      </c>
      <c r="U31" s="25" t="e">
        <f t="shared" si="3"/>
        <v>#DIV/0!</v>
      </c>
      <c r="V31" s="25" t="e">
        <f t="shared" si="3"/>
        <v>#DIV/0!</v>
      </c>
      <c r="W31" s="12">
        <v>1</v>
      </c>
      <c r="Y31" s="100">
        <f t="shared" ref="Y31:Y38" si="15">ROUND(E31*F31,0)</f>
        <v>0</v>
      </c>
      <c r="Z31" s="100">
        <f t="shared" ref="Z31:Z38" si="16">ROUND(E31*G31,0)</f>
        <v>0</v>
      </c>
      <c r="AA31" s="102">
        <f t="shared" ref="AA31:AA38" si="17">ROUND(E31*H31,2)</f>
        <v>0</v>
      </c>
      <c r="AB31" s="12"/>
      <c r="AC31" s="12"/>
      <c r="AD31" s="52"/>
    </row>
    <row r="32" spans="1:30" s="24" customFormat="1" ht="28.5" x14ac:dyDescent="0.2">
      <c r="A32" s="81"/>
      <c r="B32" s="122" t="s">
        <v>43</v>
      </c>
      <c r="C32" s="162"/>
      <c r="D32" s="118"/>
      <c r="E32" s="119"/>
      <c r="F32" s="121"/>
      <c r="G32" s="120"/>
      <c r="H32" s="120"/>
      <c r="I32" s="64"/>
      <c r="J32" s="64"/>
      <c r="K32" s="65"/>
      <c r="L32" s="55"/>
      <c r="M32" s="55"/>
      <c r="O32" s="1"/>
      <c r="P32" s="5"/>
      <c r="Q32" s="22"/>
      <c r="R32" s="25"/>
      <c r="S32" s="25"/>
      <c r="T32" s="25"/>
      <c r="U32" s="25"/>
      <c r="V32" s="25"/>
      <c r="W32" s="12"/>
      <c r="Y32" s="100"/>
      <c r="Z32" s="100"/>
      <c r="AA32" s="102"/>
      <c r="AB32" s="12"/>
      <c r="AC32" s="12"/>
      <c r="AD32" s="52"/>
    </row>
    <row r="33" spans="1:30" s="24" customFormat="1" ht="45" x14ac:dyDescent="0.2">
      <c r="A33" s="81">
        <f>SUBTOTAL(103,W$28:W33)</f>
        <v>5</v>
      </c>
      <c r="B33" s="116" t="s">
        <v>44</v>
      </c>
      <c r="C33" s="162"/>
      <c r="D33" s="118" t="s">
        <v>17</v>
      </c>
      <c r="E33" s="119">
        <v>655</v>
      </c>
      <c r="F33" s="120">
        <v>122.21</v>
      </c>
      <c r="G33" s="120">
        <v>122.21</v>
      </c>
      <c r="H33" s="120">
        <v>118.86</v>
      </c>
      <c r="I33" s="64"/>
      <c r="J33" s="64"/>
      <c r="K33" s="65">
        <f t="shared" ref="K33:K38" si="18">SQRT(SUMX2MY2(F33:J33,R33:V33)/(SUBTOTAL(3,F33:J33)-1))/AVERAGE(F33:J33)</f>
        <v>1.5972170792114149E-2</v>
      </c>
      <c r="L33" s="55">
        <f t="shared" si="1"/>
        <v>121.09</v>
      </c>
      <c r="M33" s="129">
        <f t="shared" ref="M33:M59" si="19">IF(SUM(F33:J33)=0,0,ROUND(ROUND(AVERAGE(F33:J33),2)*E33,0))</f>
        <v>79314</v>
      </c>
      <c r="N33" s="24">
        <f t="shared" ref="N33:N37" si="20">ROUND(L33*E33,0)</f>
        <v>79314</v>
      </c>
      <c r="O33" s="1" t="b">
        <f t="shared" si="2"/>
        <v>1</v>
      </c>
      <c r="P33" s="5"/>
      <c r="Q33" s="22"/>
      <c r="R33" s="25">
        <f t="shared" si="3"/>
        <v>121.09333333333332</v>
      </c>
      <c r="S33" s="25">
        <f t="shared" si="3"/>
        <v>121.09333333333332</v>
      </c>
      <c r="T33" s="25">
        <f t="shared" si="3"/>
        <v>121.09333333333332</v>
      </c>
      <c r="U33" s="25">
        <f t="shared" si="3"/>
        <v>121.09333333333332</v>
      </c>
      <c r="V33" s="25">
        <f t="shared" si="3"/>
        <v>121.09333333333332</v>
      </c>
      <c r="W33" s="12">
        <v>1</v>
      </c>
      <c r="Y33" s="100">
        <f t="shared" si="15"/>
        <v>80048</v>
      </c>
      <c r="Z33" s="100">
        <f t="shared" si="16"/>
        <v>80048</v>
      </c>
      <c r="AA33" s="102">
        <f t="shared" si="17"/>
        <v>77853.3</v>
      </c>
      <c r="AB33" s="12"/>
      <c r="AC33" s="12"/>
      <c r="AD33" s="52"/>
    </row>
    <row r="34" spans="1:30" s="24" customFormat="1" ht="60" x14ac:dyDescent="0.2">
      <c r="A34" s="81">
        <f>SUBTOTAL(103,W$28:W34)</f>
        <v>6</v>
      </c>
      <c r="B34" s="116" t="s">
        <v>45</v>
      </c>
      <c r="C34" s="162"/>
      <c r="D34" s="133" t="s">
        <v>18</v>
      </c>
      <c r="E34" s="134">
        <v>107.29</v>
      </c>
      <c r="F34" s="120">
        <v>66.209999999999994</v>
      </c>
      <c r="G34" s="120">
        <v>66.209999999999994</v>
      </c>
      <c r="H34" s="120">
        <v>64.400000000000006</v>
      </c>
      <c r="I34" s="64"/>
      <c r="J34" s="64"/>
      <c r="K34" s="65">
        <f t="shared" si="18"/>
        <v>1.5928320098054238E-2</v>
      </c>
      <c r="L34" s="55">
        <f t="shared" si="1"/>
        <v>65.61</v>
      </c>
      <c r="M34" s="129">
        <f t="shared" si="19"/>
        <v>7039</v>
      </c>
      <c r="N34" s="24">
        <f t="shared" si="20"/>
        <v>7039</v>
      </c>
      <c r="O34" s="1" t="b">
        <f t="shared" si="2"/>
        <v>1</v>
      </c>
      <c r="P34" s="5"/>
      <c r="Q34" s="22"/>
      <c r="R34" s="25">
        <f t="shared" si="3"/>
        <v>65.606666666666669</v>
      </c>
      <c r="S34" s="25">
        <f t="shared" si="3"/>
        <v>65.606666666666669</v>
      </c>
      <c r="T34" s="25">
        <f t="shared" si="3"/>
        <v>65.606666666666669</v>
      </c>
      <c r="U34" s="25">
        <f t="shared" si="3"/>
        <v>65.606666666666669</v>
      </c>
      <c r="V34" s="25">
        <f t="shared" si="3"/>
        <v>65.606666666666669</v>
      </c>
      <c r="W34" s="12">
        <v>1</v>
      </c>
      <c r="Y34" s="100">
        <f t="shared" si="15"/>
        <v>7104</v>
      </c>
      <c r="Z34" s="100">
        <f t="shared" si="16"/>
        <v>7104</v>
      </c>
      <c r="AA34" s="102">
        <f t="shared" si="17"/>
        <v>6909.48</v>
      </c>
      <c r="AB34" s="12"/>
      <c r="AC34" s="12"/>
      <c r="AD34" s="52"/>
    </row>
    <row r="35" spans="1:30" s="24" customFormat="1" ht="90" x14ac:dyDescent="0.2">
      <c r="A35" s="81">
        <f>SUBTOTAL(103,W$28:W35)</f>
        <v>7</v>
      </c>
      <c r="B35" s="135" t="s">
        <v>46</v>
      </c>
      <c r="C35" s="162"/>
      <c r="D35" s="118" t="s">
        <v>17</v>
      </c>
      <c r="E35" s="119">
        <v>655</v>
      </c>
      <c r="F35" s="120">
        <v>1022.08</v>
      </c>
      <c r="G35" s="120">
        <v>1071.46</v>
      </c>
      <c r="H35" s="120">
        <v>1012.56</v>
      </c>
      <c r="I35" s="64"/>
      <c r="J35" s="64"/>
      <c r="K35" s="65">
        <f t="shared" si="18"/>
        <v>3.0538068503460879E-2</v>
      </c>
      <c r="L35" s="55">
        <f t="shared" si="1"/>
        <v>1035.3699999999999</v>
      </c>
      <c r="M35" s="129">
        <f t="shared" si="19"/>
        <v>678167</v>
      </c>
      <c r="N35" s="24">
        <f t="shared" si="20"/>
        <v>678167</v>
      </c>
      <c r="O35" s="1" t="b">
        <f t="shared" si="2"/>
        <v>1</v>
      </c>
      <c r="P35" s="5"/>
      <c r="Q35" s="22"/>
      <c r="R35" s="25">
        <f t="shared" si="3"/>
        <v>1035.3666666666666</v>
      </c>
      <c r="S35" s="25">
        <f t="shared" si="3"/>
        <v>1035.3666666666666</v>
      </c>
      <c r="T35" s="25">
        <f t="shared" si="3"/>
        <v>1035.3666666666666</v>
      </c>
      <c r="U35" s="25">
        <f t="shared" si="3"/>
        <v>1035.3666666666666</v>
      </c>
      <c r="V35" s="25">
        <f t="shared" si="3"/>
        <v>1035.3666666666666</v>
      </c>
      <c r="W35" s="12">
        <v>1</v>
      </c>
      <c r="Y35" s="100">
        <f t="shared" si="15"/>
        <v>669462</v>
      </c>
      <c r="Z35" s="100">
        <f t="shared" si="16"/>
        <v>701806</v>
      </c>
      <c r="AA35" s="102">
        <f t="shared" si="17"/>
        <v>663226.80000000005</v>
      </c>
      <c r="AB35" s="12"/>
      <c r="AC35" s="12"/>
      <c r="AD35" s="52"/>
    </row>
    <row r="36" spans="1:30" s="24" customFormat="1" ht="45" x14ac:dyDescent="0.2">
      <c r="A36" s="81">
        <f>SUBTOTAL(103,W$28:W36)</f>
        <v>8</v>
      </c>
      <c r="B36" s="116" t="s">
        <v>15</v>
      </c>
      <c r="C36" s="162"/>
      <c r="D36" s="118" t="s">
        <v>17</v>
      </c>
      <c r="E36" s="119">
        <v>110</v>
      </c>
      <c r="F36" s="120">
        <v>1659.58</v>
      </c>
      <c r="G36" s="120">
        <v>1693.73</v>
      </c>
      <c r="H36" s="120">
        <v>1627.39</v>
      </c>
      <c r="I36" s="64"/>
      <c r="J36" s="64"/>
      <c r="K36" s="65">
        <f t="shared" si="18"/>
        <v>1.9982025796387123E-2</v>
      </c>
      <c r="L36" s="55">
        <f t="shared" si="1"/>
        <v>1660.23</v>
      </c>
      <c r="M36" s="129">
        <f t="shared" si="19"/>
        <v>182625</v>
      </c>
      <c r="N36" s="24">
        <f t="shared" si="20"/>
        <v>182625</v>
      </c>
      <c r="O36" s="1" t="b">
        <f t="shared" si="2"/>
        <v>1</v>
      </c>
      <c r="P36" s="5"/>
      <c r="Q36" s="22"/>
      <c r="R36" s="25">
        <f t="shared" si="3"/>
        <v>1660.2333333333333</v>
      </c>
      <c r="S36" s="25">
        <f t="shared" si="3"/>
        <v>1660.2333333333333</v>
      </c>
      <c r="T36" s="25">
        <f t="shared" si="3"/>
        <v>1660.2333333333333</v>
      </c>
      <c r="U36" s="25">
        <f t="shared" si="3"/>
        <v>1660.2333333333333</v>
      </c>
      <c r="V36" s="25">
        <f t="shared" si="3"/>
        <v>1660.2333333333333</v>
      </c>
      <c r="W36" s="12">
        <v>1</v>
      </c>
      <c r="Y36" s="100">
        <f t="shared" si="15"/>
        <v>182554</v>
      </c>
      <c r="Z36" s="100">
        <f t="shared" si="16"/>
        <v>186310</v>
      </c>
      <c r="AA36" s="102">
        <f t="shared" si="17"/>
        <v>179012.9</v>
      </c>
      <c r="AB36" s="12"/>
      <c r="AC36" s="12"/>
      <c r="AD36" s="52"/>
    </row>
    <row r="37" spans="1:30" s="24" customFormat="1" ht="45" x14ac:dyDescent="0.2">
      <c r="A37" s="81">
        <f>SUBTOTAL(103,W$28:W37)</f>
        <v>9</v>
      </c>
      <c r="B37" s="116" t="s">
        <v>47</v>
      </c>
      <c r="C37" s="162"/>
      <c r="D37" s="118" t="s">
        <v>17</v>
      </c>
      <c r="E37" s="119">
        <v>100</v>
      </c>
      <c r="F37" s="120">
        <v>2197.75</v>
      </c>
      <c r="G37" s="120">
        <v>2245.0500000000002</v>
      </c>
      <c r="H37" s="120">
        <v>2155.9499999999998</v>
      </c>
      <c r="I37" s="64"/>
      <c r="J37" s="64"/>
      <c r="K37" s="65">
        <f t="shared" si="18"/>
        <v>2.0266694390482391E-2</v>
      </c>
      <c r="L37" s="55">
        <f t="shared" si="1"/>
        <v>2199.58</v>
      </c>
      <c r="M37" s="129">
        <f t="shared" si="19"/>
        <v>219958</v>
      </c>
      <c r="N37" s="24">
        <f t="shared" si="20"/>
        <v>219958</v>
      </c>
      <c r="O37" s="1" t="b">
        <f t="shared" si="2"/>
        <v>1</v>
      </c>
      <c r="P37" s="5"/>
      <c r="Q37" s="22"/>
      <c r="R37" s="25">
        <f t="shared" si="3"/>
        <v>2199.5833333333335</v>
      </c>
      <c r="S37" s="25">
        <f t="shared" si="3"/>
        <v>2199.5833333333335</v>
      </c>
      <c r="T37" s="25">
        <f t="shared" si="3"/>
        <v>2199.5833333333335</v>
      </c>
      <c r="U37" s="25">
        <f t="shared" si="3"/>
        <v>2199.5833333333335</v>
      </c>
      <c r="V37" s="25">
        <f t="shared" si="3"/>
        <v>2199.5833333333335</v>
      </c>
      <c r="W37" s="12">
        <v>1</v>
      </c>
      <c r="Y37" s="100">
        <f t="shared" si="15"/>
        <v>219775</v>
      </c>
      <c r="Z37" s="100">
        <f t="shared" si="16"/>
        <v>224505</v>
      </c>
      <c r="AA37" s="102">
        <f t="shared" si="17"/>
        <v>215595</v>
      </c>
      <c r="AB37" s="12"/>
      <c r="AC37" s="12"/>
      <c r="AD37" s="52"/>
    </row>
    <row r="38" spans="1:30" s="24" customFormat="1" ht="45" x14ac:dyDescent="0.2">
      <c r="A38" s="81">
        <f>SUBTOTAL(103,W$28:W38)</f>
        <v>10</v>
      </c>
      <c r="B38" s="117" t="s">
        <v>16</v>
      </c>
      <c r="C38" s="162"/>
      <c r="D38" s="118" t="s">
        <v>18</v>
      </c>
      <c r="E38" s="119">
        <v>22.4</v>
      </c>
      <c r="F38" s="120">
        <v>139.96</v>
      </c>
      <c r="G38" s="120">
        <v>139.96</v>
      </c>
      <c r="H38" s="120">
        <v>136.12</v>
      </c>
      <c r="I38" s="64"/>
      <c r="J38" s="64"/>
      <c r="K38" s="65">
        <f t="shared" si="18"/>
        <v>1.5986624125241211E-2</v>
      </c>
      <c r="L38" s="55">
        <f t="shared" si="1"/>
        <v>138.68</v>
      </c>
      <c r="M38" s="129">
        <f t="shared" si="19"/>
        <v>3106</v>
      </c>
      <c r="N38" s="24">
        <f>ROUND(L38*E38,0)</f>
        <v>3106</v>
      </c>
      <c r="O38" s="1" t="b">
        <f t="shared" si="2"/>
        <v>1</v>
      </c>
      <c r="P38" s="5"/>
      <c r="Q38" s="22"/>
      <c r="R38" s="25">
        <f t="shared" si="3"/>
        <v>138.68</v>
      </c>
      <c r="S38" s="25">
        <f t="shared" si="3"/>
        <v>138.68</v>
      </c>
      <c r="T38" s="25">
        <f t="shared" si="3"/>
        <v>138.68</v>
      </c>
      <c r="U38" s="25">
        <f t="shared" si="3"/>
        <v>138.68</v>
      </c>
      <c r="V38" s="25">
        <f t="shared" si="3"/>
        <v>138.68</v>
      </c>
      <c r="W38" s="12">
        <v>1</v>
      </c>
      <c r="Y38" s="100">
        <f t="shared" si="15"/>
        <v>3135</v>
      </c>
      <c r="Z38" s="100">
        <f t="shared" si="16"/>
        <v>3135</v>
      </c>
      <c r="AA38" s="102">
        <f t="shared" si="17"/>
        <v>3049.09</v>
      </c>
      <c r="AB38" s="12"/>
      <c r="AC38" s="12"/>
      <c r="AD38" s="52"/>
    </row>
    <row r="39" spans="1:30" s="24" customFormat="1" x14ac:dyDescent="0.2">
      <c r="A39" s="81"/>
      <c r="B39" s="122" t="s">
        <v>48</v>
      </c>
      <c r="C39" s="162"/>
      <c r="D39" s="118"/>
      <c r="E39" s="119"/>
      <c r="F39" s="120"/>
      <c r="G39" s="120"/>
      <c r="H39" s="120"/>
      <c r="I39" s="64"/>
      <c r="J39" s="64"/>
      <c r="K39" s="65"/>
      <c r="L39" s="55"/>
      <c r="M39" s="129"/>
      <c r="O39" s="1"/>
      <c r="P39" s="5"/>
      <c r="Q39" s="22"/>
      <c r="R39" s="25"/>
      <c r="S39" s="25"/>
      <c r="T39" s="25"/>
      <c r="U39" s="25"/>
      <c r="V39" s="25"/>
      <c r="W39" s="12"/>
      <c r="Y39" s="100"/>
      <c r="Z39" s="100"/>
      <c r="AA39" s="102"/>
      <c r="AB39" s="12"/>
      <c r="AC39" s="12"/>
      <c r="AD39" s="52"/>
    </row>
    <row r="40" spans="1:30" s="24" customFormat="1" x14ac:dyDescent="0.2">
      <c r="A40" s="81">
        <f>SUBTOTAL(103,W$28:W40)</f>
        <v>11</v>
      </c>
      <c r="B40" s="117" t="s">
        <v>19</v>
      </c>
      <c r="C40" s="162"/>
      <c r="D40" s="118" t="s">
        <v>24</v>
      </c>
      <c r="E40" s="119">
        <v>13.6</v>
      </c>
      <c r="F40" s="120">
        <v>1975.88</v>
      </c>
      <c r="G40" s="120">
        <v>1975.88</v>
      </c>
      <c r="H40" s="120">
        <v>1921.62</v>
      </c>
      <c r="I40" s="64"/>
      <c r="J40" s="64"/>
      <c r="K40" s="65">
        <f t="shared" ref="K40:K45" si="21">SQRT(SUMX2MY2(F40:J40,R40:V40)/(SUBTOTAL(3,F40:J40)-1))/AVERAGE(F40:J40)</f>
        <v>1.6001191276354913E-2</v>
      </c>
      <c r="L40" s="55">
        <f t="shared" ref="L40:L45" si="22">ROUND(AVERAGE(F40:J40),2)</f>
        <v>1957.79</v>
      </c>
      <c r="M40" s="129">
        <f t="shared" ref="M40:M45" si="23">IF(SUM(F40:J40)=0,0,ROUND(ROUND(AVERAGE(F40:J40),2)*E40,0))</f>
        <v>26626</v>
      </c>
      <c r="N40" s="24">
        <f t="shared" ref="N40:N45" si="24">ROUND(L40*E40,0)</f>
        <v>26626</v>
      </c>
      <c r="O40" s="1" t="b">
        <f t="shared" ref="O40:O45" si="25">M40=N40</f>
        <v>1</v>
      </c>
      <c r="P40" s="5"/>
      <c r="Q40" s="22"/>
      <c r="R40" s="25">
        <f t="shared" si="3"/>
        <v>1957.7933333333333</v>
      </c>
      <c r="S40" s="25">
        <f t="shared" si="3"/>
        <v>1957.7933333333333</v>
      </c>
      <c r="T40" s="25">
        <f t="shared" si="3"/>
        <v>1957.7933333333333</v>
      </c>
      <c r="U40" s="25">
        <f t="shared" si="3"/>
        <v>1957.7933333333333</v>
      </c>
      <c r="V40" s="25">
        <f t="shared" si="3"/>
        <v>1957.7933333333333</v>
      </c>
      <c r="W40" s="12">
        <v>1</v>
      </c>
      <c r="Y40" s="100">
        <f t="shared" ref="Y40:Y45" si="26">ROUND(E40*F40,0)</f>
        <v>26872</v>
      </c>
      <c r="Z40" s="100">
        <f t="shared" ref="Z40:Z45" si="27">ROUND(E40*G40,0)</f>
        <v>26872</v>
      </c>
      <c r="AA40" s="102">
        <f t="shared" ref="AA40:AA45" si="28">ROUND(E40*H40,2)</f>
        <v>26134.03</v>
      </c>
      <c r="AB40" s="12"/>
      <c r="AC40" s="12"/>
      <c r="AD40" s="52"/>
    </row>
    <row r="41" spans="1:30" s="24" customFormat="1" ht="45" x14ac:dyDescent="0.2">
      <c r="A41" s="81">
        <f>SUBTOTAL(103,W$28:W41)</f>
        <v>12</v>
      </c>
      <c r="B41" s="117" t="s">
        <v>16</v>
      </c>
      <c r="C41" s="162"/>
      <c r="D41" s="118" t="s">
        <v>18</v>
      </c>
      <c r="E41" s="119">
        <v>31.82</v>
      </c>
      <c r="F41" s="120">
        <v>139.97</v>
      </c>
      <c r="G41" s="120">
        <v>139.97</v>
      </c>
      <c r="H41" s="120">
        <v>136.11000000000001</v>
      </c>
      <c r="I41" s="64"/>
      <c r="J41" s="64"/>
      <c r="K41" s="65">
        <f t="shared" si="21"/>
        <v>1.606950154360394E-2</v>
      </c>
      <c r="L41" s="55">
        <f t="shared" si="22"/>
        <v>138.68</v>
      </c>
      <c r="M41" s="129">
        <f t="shared" si="23"/>
        <v>4413</v>
      </c>
      <c r="N41" s="24">
        <f t="shared" si="24"/>
        <v>4413</v>
      </c>
      <c r="O41" s="1" t="b">
        <f t="shared" si="25"/>
        <v>1</v>
      </c>
      <c r="P41" s="5"/>
      <c r="Q41" s="22"/>
      <c r="R41" s="25">
        <f t="shared" si="3"/>
        <v>138.68333333333334</v>
      </c>
      <c r="S41" s="25">
        <f t="shared" si="3"/>
        <v>138.68333333333334</v>
      </c>
      <c r="T41" s="25">
        <f t="shared" si="3"/>
        <v>138.68333333333334</v>
      </c>
      <c r="U41" s="25">
        <f t="shared" si="3"/>
        <v>138.68333333333334</v>
      </c>
      <c r="V41" s="25">
        <f t="shared" si="3"/>
        <v>138.68333333333334</v>
      </c>
      <c r="W41" s="12">
        <v>1</v>
      </c>
      <c r="Y41" s="100">
        <f t="shared" si="26"/>
        <v>4454</v>
      </c>
      <c r="Z41" s="100">
        <f t="shared" si="27"/>
        <v>4454</v>
      </c>
      <c r="AA41" s="102">
        <f t="shared" si="28"/>
        <v>4331.0200000000004</v>
      </c>
      <c r="AB41" s="12"/>
      <c r="AC41" s="12"/>
      <c r="AD41" s="52"/>
    </row>
    <row r="42" spans="1:30" s="24" customFormat="1" x14ac:dyDescent="0.2">
      <c r="A42" s="81">
        <f>SUBTOTAL(103,W$28:W42)</f>
        <v>13</v>
      </c>
      <c r="B42" s="123" t="s">
        <v>20</v>
      </c>
      <c r="C42" s="162"/>
      <c r="D42" s="118" t="s">
        <v>24</v>
      </c>
      <c r="E42" s="119">
        <v>58.1</v>
      </c>
      <c r="F42" s="120">
        <v>172.17</v>
      </c>
      <c r="G42" s="120">
        <v>172.17</v>
      </c>
      <c r="H42" s="120">
        <v>167.44</v>
      </c>
      <c r="I42" s="64"/>
      <c r="J42" s="64"/>
      <c r="K42" s="65">
        <f t="shared" si="21"/>
        <v>1.6008050959003567E-2</v>
      </c>
      <c r="L42" s="55">
        <f t="shared" si="22"/>
        <v>170.59</v>
      </c>
      <c r="M42" s="129">
        <f t="shared" si="23"/>
        <v>9911</v>
      </c>
      <c r="N42" s="24">
        <f t="shared" si="24"/>
        <v>9911</v>
      </c>
      <c r="O42" s="1" t="b">
        <f t="shared" si="25"/>
        <v>1</v>
      </c>
      <c r="P42" s="5"/>
      <c r="Q42" s="22"/>
      <c r="R42" s="25">
        <f t="shared" si="3"/>
        <v>170.59333333333333</v>
      </c>
      <c r="S42" s="25">
        <f t="shared" si="3"/>
        <v>170.59333333333333</v>
      </c>
      <c r="T42" s="25">
        <f t="shared" si="3"/>
        <v>170.59333333333333</v>
      </c>
      <c r="U42" s="25">
        <f t="shared" si="3"/>
        <v>170.59333333333333</v>
      </c>
      <c r="V42" s="25">
        <f t="shared" si="3"/>
        <v>170.59333333333333</v>
      </c>
      <c r="W42" s="12">
        <v>1</v>
      </c>
      <c r="Y42" s="100">
        <f t="shared" si="26"/>
        <v>10003</v>
      </c>
      <c r="Z42" s="100">
        <f t="shared" si="27"/>
        <v>10003</v>
      </c>
      <c r="AA42" s="102">
        <f t="shared" si="28"/>
        <v>9728.26</v>
      </c>
      <c r="AB42" s="12"/>
      <c r="AC42" s="12"/>
      <c r="AD42" s="52"/>
    </row>
    <row r="43" spans="1:30" s="24" customFormat="1" ht="45" x14ac:dyDescent="0.2">
      <c r="A43" s="81">
        <f>SUBTOTAL(103,W$28:W43)</f>
        <v>14</v>
      </c>
      <c r="B43" s="117" t="s">
        <v>16</v>
      </c>
      <c r="C43" s="162"/>
      <c r="D43" s="118" t="s">
        <v>18</v>
      </c>
      <c r="E43" s="119">
        <v>125.44</v>
      </c>
      <c r="F43" s="120">
        <v>139.96</v>
      </c>
      <c r="G43" s="120">
        <v>139.96</v>
      </c>
      <c r="H43" s="120">
        <v>136.12</v>
      </c>
      <c r="I43" s="64"/>
      <c r="J43" s="64"/>
      <c r="K43" s="65">
        <f t="shared" si="21"/>
        <v>1.5986624125241211E-2</v>
      </c>
      <c r="L43" s="55">
        <f t="shared" si="22"/>
        <v>138.68</v>
      </c>
      <c r="M43" s="129">
        <f t="shared" si="23"/>
        <v>17396</v>
      </c>
      <c r="N43" s="24">
        <f t="shared" si="24"/>
        <v>17396</v>
      </c>
      <c r="O43" s="1" t="b">
        <f t="shared" si="25"/>
        <v>1</v>
      </c>
      <c r="P43" s="5"/>
      <c r="Q43" s="22"/>
      <c r="R43" s="25">
        <f t="shared" si="3"/>
        <v>138.68</v>
      </c>
      <c r="S43" s="25">
        <f t="shared" si="3"/>
        <v>138.68</v>
      </c>
      <c r="T43" s="25">
        <f t="shared" si="3"/>
        <v>138.68</v>
      </c>
      <c r="U43" s="25">
        <f t="shared" si="3"/>
        <v>138.68</v>
      </c>
      <c r="V43" s="25">
        <f t="shared" si="3"/>
        <v>138.68</v>
      </c>
      <c r="W43" s="12">
        <v>1</v>
      </c>
      <c r="Y43" s="100">
        <f t="shared" si="26"/>
        <v>17557</v>
      </c>
      <c r="Z43" s="100">
        <f t="shared" si="27"/>
        <v>17557</v>
      </c>
      <c r="AA43" s="102">
        <f t="shared" si="28"/>
        <v>17074.89</v>
      </c>
      <c r="AB43" s="12"/>
      <c r="AC43" s="12"/>
      <c r="AD43" s="52"/>
    </row>
    <row r="44" spans="1:30" s="24" customFormat="1" ht="30" x14ac:dyDescent="0.2">
      <c r="A44" s="81">
        <f>SUBTOTAL(103,W$28:W44)</f>
        <v>15</v>
      </c>
      <c r="B44" s="116" t="s">
        <v>49</v>
      </c>
      <c r="C44" s="162"/>
      <c r="D44" s="118" t="s">
        <v>17</v>
      </c>
      <c r="E44" s="119">
        <v>194</v>
      </c>
      <c r="F44" s="120">
        <v>462.08</v>
      </c>
      <c r="G44" s="120">
        <v>462.08</v>
      </c>
      <c r="H44" s="120">
        <v>456.88</v>
      </c>
      <c r="I44" s="64"/>
      <c r="J44" s="64"/>
      <c r="K44" s="65">
        <f t="shared" si="21"/>
        <v>6.521653391188373E-3</v>
      </c>
      <c r="L44" s="55">
        <f t="shared" si="22"/>
        <v>460.35</v>
      </c>
      <c r="M44" s="129">
        <f t="shared" si="23"/>
        <v>89308</v>
      </c>
      <c r="N44" s="24">
        <f t="shared" si="24"/>
        <v>89308</v>
      </c>
      <c r="O44" s="1" t="b">
        <f t="shared" si="25"/>
        <v>1</v>
      </c>
      <c r="P44" s="5"/>
      <c r="Q44" s="22"/>
      <c r="R44" s="25">
        <f t="shared" si="3"/>
        <v>460.34666666666664</v>
      </c>
      <c r="S44" s="25">
        <f t="shared" si="3"/>
        <v>460.34666666666664</v>
      </c>
      <c r="T44" s="25">
        <f t="shared" si="3"/>
        <v>460.34666666666664</v>
      </c>
      <c r="U44" s="25">
        <f t="shared" si="3"/>
        <v>460.34666666666664</v>
      </c>
      <c r="V44" s="25">
        <f t="shared" si="3"/>
        <v>460.34666666666664</v>
      </c>
      <c r="W44" s="12">
        <v>1</v>
      </c>
      <c r="Y44" s="100">
        <f t="shared" si="26"/>
        <v>89644</v>
      </c>
      <c r="Z44" s="100">
        <f t="shared" si="27"/>
        <v>89644</v>
      </c>
      <c r="AA44" s="102">
        <f t="shared" si="28"/>
        <v>88634.72</v>
      </c>
      <c r="AB44" s="12"/>
      <c r="AC44" s="12"/>
      <c r="AD44" s="52"/>
    </row>
    <row r="45" spans="1:30" s="24" customFormat="1" ht="30" x14ac:dyDescent="0.2">
      <c r="A45" s="81">
        <f>SUBTOTAL(103,W$28:W45)</f>
        <v>16</v>
      </c>
      <c r="B45" s="116" t="s">
        <v>23</v>
      </c>
      <c r="C45" s="162"/>
      <c r="D45" s="118" t="s">
        <v>17</v>
      </c>
      <c r="E45" s="119">
        <v>194</v>
      </c>
      <c r="F45" s="120">
        <v>477.55</v>
      </c>
      <c r="G45" s="120">
        <v>477.55</v>
      </c>
      <c r="H45" s="120">
        <v>471.95</v>
      </c>
      <c r="I45" s="64"/>
      <c r="J45" s="64"/>
      <c r="K45" s="65">
        <f t="shared" si="21"/>
        <v>6.7968778405671157E-3</v>
      </c>
      <c r="L45" s="55">
        <f t="shared" si="22"/>
        <v>475.68</v>
      </c>
      <c r="M45" s="129">
        <f t="shared" si="23"/>
        <v>92282</v>
      </c>
      <c r="N45" s="24">
        <f t="shared" si="24"/>
        <v>92282</v>
      </c>
      <c r="O45" s="1" t="b">
        <f t="shared" si="25"/>
        <v>1</v>
      </c>
      <c r="P45" s="5"/>
      <c r="Q45" s="22"/>
      <c r="R45" s="25">
        <f t="shared" si="3"/>
        <v>475.68333333333334</v>
      </c>
      <c r="S45" s="25">
        <f t="shared" si="3"/>
        <v>475.68333333333334</v>
      </c>
      <c r="T45" s="25">
        <f t="shared" si="3"/>
        <v>475.68333333333334</v>
      </c>
      <c r="U45" s="25">
        <f t="shared" si="3"/>
        <v>475.68333333333334</v>
      </c>
      <c r="V45" s="25">
        <f t="shared" si="3"/>
        <v>475.68333333333334</v>
      </c>
      <c r="W45" s="12">
        <v>1</v>
      </c>
      <c r="Y45" s="100">
        <f t="shared" si="26"/>
        <v>92645</v>
      </c>
      <c r="Z45" s="100">
        <f t="shared" si="27"/>
        <v>92645</v>
      </c>
      <c r="AA45" s="102">
        <f t="shared" si="28"/>
        <v>91558.3</v>
      </c>
      <c r="AB45" s="12"/>
      <c r="AC45" s="12"/>
      <c r="AD45" s="52"/>
    </row>
    <row r="46" spans="1:30" s="24" customFormat="1" ht="90" x14ac:dyDescent="0.2">
      <c r="A46" s="81">
        <f>SUBTOTAL(103,W$28:W46)</f>
        <v>17</v>
      </c>
      <c r="B46" s="116" t="s">
        <v>50</v>
      </c>
      <c r="C46" s="162"/>
      <c r="D46" s="118" t="s">
        <v>17</v>
      </c>
      <c r="E46" s="119">
        <v>194</v>
      </c>
      <c r="F46" s="120">
        <v>1037.1199999999999</v>
      </c>
      <c r="G46" s="120">
        <v>1086.51</v>
      </c>
      <c r="H46" s="120">
        <v>1027.19</v>
      </c>
      <c r="I46" s="64"/>
      <c r="J46" s="64"/>
      <c r="K46" s="65">
        <f t="shared" ref="K46:K137" si="29">SQRT(SUMX2MY2(F46:J46,R46:V46)/(SUBTOTAL(3,F46:J46)-1))/AVERAGE(F46:J46)</f>
        <v>3.0251371235828203E-2</v>
      </c>
      <c r="L46" s="55">
        <f t="shared" ref="L46:L137" si="30">ROUND(AVERAGE(F46:J46),2)</f>
        <v>1050.27</v>
      </c>
      <c r="M46" s="129">
        <f t="shared" si="19"/>
        <v>203752</v>
      </c>
      <c r="N46" s="24">
        <f t="shared" ref="N46:N56" si="31">ROUND(L46*E46,0)</f>
        <v>203752</v>
      </c>
      <c r="O46" s="1" t="b">
        <f t="shared" ref="O46:O137" si="32">M46=N46</f>
        <v>1</v>
      </c>
      <c r="P46" s="5"/>
      <c r="Q46" s="22"/>
      <c r="R46" s="25">
        <f t="shared" si="3"/>
        <v>1050.2733333333333</v>
      </c>
      <c r="S46" s="25">
        <f t="shared" si="3"/>
        <v>1050.2733333333333</v>
      </c>
      <c r="T46" s="25">
        <f t="shared" si="3"/>
        <v>1050.2733333333333</v>
      </c>
      <c r="U46" s="25">
        <f t="shared" si="3"/>
        <v>1050.2733333333333</v>
      </c>
      <c r="V46" s="25">
        <f t="shared" si="3"/>
        <v>1050.2733333333333</v>
      </c>
      <c r="W46" s="12">
        <v>1</v>
      </c>
      <c r="Y46" s="100"/>
      <c r="Z46" s="100"/>
      <c r="AA46" s="102"/>
      <c r="AB46" s="12"/>
      <c r="AC46" s="12"/>
      <c r="AD46" s="52"/>
    </row>
    <row r="47" spans="1:30" s="24" customFormat="1" x14ac:dyDescent="0.2">
      <c r="A47" s="81"/>
      <c r="B47" s="124" t="s">
        <v>51</v>
      </c>
      <c r="C47" s="162"/>
      <c r="D47" s="118"/>
      <c r="E47" s="119"/>
      <c r="F47" s="120"/>
      <c r="G47" s="120"/>
      <c r="H47" s="120"/>
      <c r="I47" s="64"/>
      <c r="J47" s="64"/>
      <c r="K47" s="65"/>
      <c r="L47" s="55"/>
      <c r="M47" s="129"/>
      <c r="O47" s="1"/>
      <c r="P47" s="5"/>
      <c r="Q47" s="22"/>
      <c r="R47" s="25"/>
      <c r="S47" s="25"/>
      <c r="T47" s="25"/>
      <c r="U47" s="25"/>
      <c r="V47" s="25"/>
      <c r="W47" s="12"/>
      <c r="Y47" s="100"/>
      <c r="Z47" s="100"/>
      <c r="AA47" s="102"/>
      <c r="AB47" s="12"/>
      <c r="AC47" s="12"/>
      <c r="AD47" s="52"/>
    </row>
    <row r="48" spans="1:30" s="24" customFormat="1" ht="45" x14ac:dyDescent="0.2">
      <c r="A48" s="81">
        <f>SUBTOTAL(103,W$28:W48)</f>
        <v>18</v>
      </c>
      <c r="B48" s="116" t="s">
        <v>26</v>
      </c>
      <c r="C48" s="162"/>
      <c r="D48" s="118" t="s">
        <v>25</v>
      </c>
      <c r="E48" s="119">
        <v>1.0229999999999999</v>
      </c>
      <c r="F48" s="120">
        <v>27839.69</v>
      </c>
      <c r="G48" s="120">
        <v>31952.1</v>
      </c>
      <c r="H48" s="120">
        <v>27590.42</v>
      </c>
      <c r="I48" s="64"/>
      <c r="J48" s="64"/>
      <c r="K48" s="65">
        <f t="shared" ref="K48:K49" si="33">SQRT(SUMX2MY2(F48:J48,R48:V48)/(SUBTOTAL(3,F48:J48)-1))/AVERAGE(F48:J48)</f>
        <v>8.4093731725256027E-2</v>
      </c>
      <c r="L48" s="55">
        <f t="shared" ref="L48:L49" si="34">ROUND(AVERAGE(F48:J48),2)</f>
        <v>29127.4</v>
      </c>
      <c r="M48" s="129">
        <f t="shared" ref="M48:M49" si="35">IF(SUM(F48:J48)=0,0,ROUND(ROUND(AVERAGE(F48:J48),2)*E48,0))</f>
        <v>29797</v>
      </c>
      <c r="N48" s="24">
        <f t="shared" ref="N48:N49" si="36">ROUND(L48*E48,0)</f>
        <v>29797</v>
      </c>
      <c r="O48" s="1" t="b">
        <f t="shared" ref="O48:O49" si="37">M48=N48</f>
        <v>1</v>
      </c>
      <c r="P48" s="5"/>
      <c r="Q48" s="22"/>
      <c r="R48" s="25">
        <f t="shared" si="3"/>
        <v>29127.403333333332</v>
      </c>
      <c r="S48" s="25">
        <f t="shared" si="3"/>
        <v>29127.403333333332</v>
      </c>
      <c r="T48" s="25">
        <f t="shared" si="3"/>
        <v>29127.403333333332</v>
      </c>
      <c r="U48" s="25">
        <f t="shared" si="3"/>
        <v>29127.403333333332</v>
      </c>
      <c r="V48" s="25">
        <f t="shared" si="3"/>
        <v>29127.403333333332</v>
      </c>
      <c r="W48" s="12">
        <v>1</v>
      </c>
      <c r="Y48" s="100"/>
      <c r="Z48" s="100"/>
      <c r="AA48" s="102"/>
      <c r="AB48" s="12"/>
      <c r="AC48" s="12"/>
      <c r="AD48" s="52"/>
    </row>
    <row r="49" spans="1:30" s="24" customFormat="1" ht="45" x14ac:dyDescent="0.2">
      <c r="A49" s="81">
        <f>SUBTOTAL(103,W$28:W49)</f>
        <v>19</v>
      </c>
      <c r="B49" s="116" t="s">
        <v>27</v>
      </c>
      <c r="C49" s="162"/>
      <c r="D49" s="118" t="s">
        <v>25</v>
      </c>
      <c r="E49" s="119">
        <v>141</v>
      </c>
      <c r="F49" s="120">
        <v>6359.61</v>
      </c>
      <c r="G49" s="120">
        <v>6736.67</v>
      </c>
      <c r="H49" s="120">
        <v>6294.3</v>
      </c>
      <c r="I49" s="64"/>
      <c r="J49" s="64"/>
      <c r="K49" s="65">
        <f t="shared" si="33"/>
        <v>3.6944598592209728E-2</v>
      </c>
      <c r="L49" s="55">
        <f t="shared" si="34"/>
        <v>6463.53</v>
      </c>
      <c r="M49" s="129">
        <f t="shared" si="35"/>
        <v>911358</v>
      </c>
      <c r="N49" s="24">
        <f t="shared" si="36"/>
        <v>911358</v>
      </c>
      <c r="O49" s="1" t="b">
        <f t="shared" si="37"/>
        <v>1</v>
      </c>
      <c r="P49" s="5"/>
      <c r="Q49" s="22"/>
      <c r="R49" s="25">
        <f t="shared" si="3"/>
        <v>6463.5266666666657</v>
      </c>
      <c r="S49" s="25">
        <f t="shared" si="3"/>
        <v>6463.5266666666657</v>
      </c>
      <c r="T49" s="25">
        <f t="shared" si="3"/>
        <v>6463.5266666666657</v>
      </c>
      <c r="U49" s="25">
        <f t="shared" si="3"/>
        <v>6463.5266666666657</v>
      </c>
      <c r="V49" s="25">
        <f t="shared" si="3"/>
        <v>6463.5266666666657</v>
      </c>
      <c r="W49" s="12">
        <v>1</v>
      </c>
      <c r="Y49" s="100"/>
      <c r="Z49" s="100"/>
      <c r="AA49" s="102"/>
      <c r="AB49" s="12"/>
      <c r="AC49" s="12"/>
      <c r="AD49" s="52"/>
    </row>
    <row r="50" spans="1:30" s="24" customFormat="1" x14ac:dyDescent="0.2">
      <c r="A50" s="81"/>
      <c r="B50" s="124" t="s">
        <v>52</v>
      </c>
      <c r="C50" s="162"/>
      <c r="D50" s="118"/>
      <c r="E50" s="119"/>
      <c r="F50" s="120"/>
      <c r="G50" s="120"/>
      <c r="H50" s="120"/>
      <c r="I50" s="64"/>
      <c r="J50" s="64"/>
      <c r="K50" s="65"/>
      <c r="L50" s="55"/>
      <c r="M50" s="129"/>
      <c r="O50" s="1"/>
      <c r="P50" s="5"/>
      <c r="Q50" s="22"/>
      <c r="R50" s="25"/>
      <c r="S50" s="25"/>
      <c r="T50" s="25"/>
      <c r="U50" s="25"/>
      <c r="V50" s="25"/>
      <c r="W50" s="12"/>
      <c r="Y50" s="100"/>
      <c r="Z50" s="100"/>
      <c r="AA50" s="102"/>
      <c r="AB50" s="12"/>
      <c r="AC50" s="12"/>
      <c r="AD50" s="52"/>
    </row>
    <row r="51" spans="1:30" s="24" customFormat="1" ht="75" x14ac:dyDescent="0.2">
      <c r="A51" s="81">
        <f>SUBTOTAL(103,W$28:W51)</f>
        <v>20</v>
      </c>
      <c r="B51" s="125" t="s">
        <v>53</v>
      </c>
      <c r="C51" s="162"/>
      <c r="D51" s="118" t="s">
        <v>17</v>
      </c>
      <c r="E51" s="119">
        <v>3679</v>
      </c>
      <c r="F51" s="120">
        <v>727.73</v>
      </c>
      <c r="G51" s="120">
        <v>755.72</v>
      </c>
      <c r="H51" s="120">
        <v>720.85</v>
      </c>
      <c r="I51" s="64"/>
      <c r="J51" s="64"/>
      <c r="K51" s="65">
        <f t="shared" si="29"/>
        <v>2.5136286122345777E-2</v>
      </c>
      <c r="L51" s="55">
        <f t="shared" si="30"/>
        <v>734.77</v>
      </c>
      <c r="M51" s="129">
        <f t="shared" si="19"/>
        <v>2703219</v>
      </c>
      <c r="N51" s="24">
        <f t="shared" si="31"/>
        <v>2703219</v>
      </c>
      <c r="O51" s="1" t="b">
        <f t="shared" si="32"/>
        <v>1</v>
      </c>
      <c r="P51" s="5"/>
      <c r="Q51" s="22"/>
      <c r="R51" s="25">
        <f t="shared" si="3"/>
        <v>734.76666666666677</v>
      </c>
      <c r="S51" s="25">
        <f t="shared" si="3"/>
        <v>734.76666666666677</v>
      </c>
      <c r="T51" s="25">
        <f t="shared" si="3"/>
        <v>734.76666666666677</v>
      </c>
      <c r="U51" s="25">
        <f t="shared" si="3"/>
        <v>734.76666666666677</v>
      </c>
      <c r="V51" s="25">
        <f t="shared" si="3"/>
        <v>734.76666666666677</v>
      </c>
      <c r="W51" s="12">
        <v>1</v>
      </c>
      <c r="Y51" s="100"/>
      <c r="Z51" s="100"/>
      <c r="AA51" s="102"/>
      <c r="AB51" s="12"/>
      <c r="AC51" s="12"/>
      <c r="AD51" s="52"/>
    </row>
    <row r="52" spans="1:30" s="24" customFormat="1" x14ac:dyDescent="0.2">
      <c r="A52" s="81"/>
      <c r="B52" s="124" t="s">
        <v>28</v>
      </c>
      <c r="C52" s="162"/>
      <c r="D52" s="118"/>
      <c r="E52" s="119"/>
      <c r="F52" s="120"/>
      <c r="G52" s="120"/>
      <c r="H52" s="120"/>
      <c r="I52" s="64"/>
      <c r="J52" s="64"/>
      <c r="K52" s="65"/>
      <c r="L52" s="55"/>
      <c r="M52" s="129"/>
      <c r="O52" s="1"/>
      <c r="P52" s="5"/>
      <c r="Q52" s="22"/>
      <c r="R52" s="25"/>
      <c r="S52" s="25"/>
      <c r="T52" s="25"/>
      <c r="U52" s="25"/>
      <c r="V52" s="25"/>
      <c r="W52" s="12"/>
      <c r="Y52" s="100"/>
      <c r="Z52" s="100"/>
      <c r="AA52" s="102"/>
      <c r="AB52" s="12"/>
      <c r="AC52" s="12"/>
      <c r="AD52" s="52"/>
    </row>
    <row r="53" spans="1:30" s="24" customFormat="1" ht="30" x14ac:dyDescent="0.2">
      <c r="A53" s="81"/>
      <c r="B53" s="118" t="s">
        <v>14</v>
      </c>
      <c r="C53" s="162"/>
      <c r="D53" s="118"/>
      <c r="E53" s="119"/>
      <c r="F53" s="120"/>
      <c r="G53" s="120"/>
      <c r="H53" s="120"/>
      <c r="I53" s="64"/>
      <c r="J53" s="64"/>
      <c r="K53" s="65"/>
      <c r="L53" s="55"/>
      <c r="M53" s="129"/>
      <c r="O53" s="1"/>
      <c r="P53" s="5"/>
      <c r="Q53" s="22"/>
      <c r="R53" s="25"/>
      <c r="S53" s="25"/>
      <c r="T53" s="25"/>
      <c r="U53" s="25"/>
      <c r="V53" s="25"/>
      <c r="W53" s="12"/>
      <c r="Y53" s="100"/>
      <c r="Z53" s="100"/>
      <c r="AA53" s="102"/>
      <c r="AB53" s="12"/>
      <c r="AC53" s="12"/>
      <c r="AD53" s="52"/>
    </row>
    <row r="54" spans="1:30" s="24" customFormat="1" ht="28.5" x14ac:dyDescent="0.2">
      <c r="A54" s="81"/>
      <c r="B54" s="126" t="s">
        <v>54</v>
      </c>
      <c r="C54" s="162"/>
      <c r="D54" s="118"/>
      <c r="E54" s="119"/>
      <c r="F54" s="120"/>
      <c r="G54" s="120"/>
      <c r="H54" s="120"/>
      <c r="I54" s="64"/>
      <c r="J54" s="64"/>
      <c r="K54" s="65"/>
      <c r="L54" s="55"/>
      <c r="M54" s="129"/>
      <c r="O54" s="1"/>
      <c r="P54" s="5"/>
      <c r="Q54" s="22"/>
      <c r="R54" s="25"/>
      <c r="S54" s="25"/>
      <c r="T54" s="25"/>
      <c r="U54" s="25"/>
      <c r="V54" s="25"/>
      <c r="W54" s="12"/>
      <c r="Y54" s="100"/>
      <c r="Z54" s="100"/>
      <c r="AA54" s="102"/>
      <c r="AB54" s="12"/>
      <c r="AC54" s="12"/>
      <c r="AD54" s="52"/>
    </row>
    <row r="55" spans="1:30" s="24" customFormat="1" ht="45" x14ac:dyDescent="0.2">
      <c r="A55" s="81">
        <f>SUBTOTAL(103,W$28:W55)</f>
        <v>21</v>
      </c>
      <c r="B55" s="116" t="s">
        <v>47</v>
      </c>
      <c r="C55" s="162"/>
      <c r="D55" s="118" t="s">
        <v>17</v>
      </c>
      <c r="E55" s="119">
        <v>10.5</v>
      </c>
      <c r="F55" s="120">
        <v>2197.62</v>
      </c>
      <c r="G55" s="120">
        <v>2244.5700000000002</v>
      </c>
      <c r="H55" s="120">
        <v>2155.81</v>
      </c>
      <c r="I55" s="64"/>
      <c r="J55" s="64"/>
      <c r="K55" s="65">
        <f t="shared" si="29"/>
        <v>2.0190117041592796E-2</v>
      </c>
      <c r="L55" s="55">
        <f t="shared" si="30"/>
        <v>2199.33</v>
      </c>
      <c r="M55" s="129">
        <f t="shared" si="19"/>
        <v>23093</v>
      </c>
      <c r="N55" s="24">
        <f t="shared" si="31"/>
        <v>23093</v>
      </c>
      <c r="O55" s="1" t="b">
        <f t="shared" si="32"/>
        <v>1</v>
      </c>
      <c r="P55" s="5"/>
      <c r="Q55" s="22"/>
      <c r="R55" s="25">
        <f t="shared" si="3"/>
        <v>2199.3333333333335</v>
      </c>
      <c r="S55" s="25">
        <f t="shared" si="3"/>
        <v>2199.3333333333335</v>
      </c>
      <c r="T55" s="25">
        <f t="shared" si="3"/>
        <v>2199.3333333333335</v>
      </c>
      <c r="U55" s="25">
        <f t="shared" si="3"/>
        <v>2199.3333333333335</v>
      </c>
      <c r="V55" s="25">
        <f t="shared" si="3"/>
        <v>2199.3333333333335</v>
      </c>
      <c r="W55" s="12">
        <v>1</v>
      </c>
      <c r="Y55" s="100"/>
      <c r="Z55" s="100"/>
      <c r="AA55" s="102"/>
      <c r="AB55" s="12"/>
      <c r="AC55" s="12"/>
      <c r="AD55" s="52"/>
    </row>
    <row r="56" spans="1:30" s="24" customFormat="1" ht="45" x14ac:dyDescent="0.2">
      <c r="A56" s="81">
        <f>SUBTOTAL(103,W$28:W56)</f>
        <v>22</v>
      </c>
      <c r="B56" s="117" t="s">
        <v>16</v>
      </c>
      <c r="C56" s="162"/>
      <c r="D56" s="118" t="s">
        <v>18</v>
      </c>
      <c r="E56" s="119">
        <v>1.3125</v>
      </c>
      <c r="F56" s="120">
        <v>139.43</v>
      </c>
      <c r="G56" s="120">
        <v>139.43</v>
      </c>
      <c r="H56" s="120">
        <v>135.62</v>
      </c>
      <c r="I56" s="64"/>
      <c r="J56" s="64"/>
      <c r="K56" s="65">
        <f t="shared" si="29"/>
        <v>1.5921428239812751E-2</v>
      </c>
      <c r="L56" s="55">
        <f t="shared" si="30"/>
        <v>138.16</v>
      </c>
      <c r="M56" s="129">
        <f t="shared" si="19"/>
        <v>181</v>
      </c>
      <c r="N56" s="24">
        <f t="shared" si="31"/>
        <v>181</v>
      </c>
      <c r="O56" s="1" t="b">
        <f t="shared" si="32"/>
        <v>1</v>
      </c>
      <c r="P56" s="5"/>
      <c r="Q56" s="22"/>
      <c r="R56" s="25">
        <f t="shared" si="3"/>
        <v>138.16</v>
      </c>
      <c r="S56" s="25">
        <f t="shared" si="3"/>
        <v>138.16</v>
      </c>
      <c r="T56" s="25">
        <f t="shared" si="3"/>
        <v>138.16</v>
      </c>
      <c r="U56" s="25">
        <f t="shared" si="3"/>
        <v>138.16</v>
      </c>
      <c r="V56" s="25">
        <f t="shared" si="3"/>
        <v>138.16</v>
      </c>
      <c r="W56" s="12">
        <v>1</v>
      </c>
      <c r="Y56" s="100"/>
      <c r="Z56" s="100"/>
      <c r="AA56" s="102"/>
      <c r="AB56" s="12"/>
      <c r="AC56" s="12"/>
      <c r="AD56" s="52"/>
    </row>
    <row r="57" spans="1:30" s="24" customFormat="1" x14ac:dyDescent="0.2">
      <c r="A57" s="81"/>
      <c r="B57" s="124" t="s">
        <v>55</v>
      </c>
      <c r="C57" s="162"/>
      <c r="D57" s="118"/>
      <c r="E57" s="119"/>
      <c r="F57" s="121"/>
      <c r="G57" s="120"/>
      <c r="H57" s="120"/>
      <c r="I57" s="64"/>
      <c r="J57" s="64"/>
      <c r="K57" s="65"/>
      <c r="L57" s="55"/>
      <c r="M57" s="129">
        <f t="shared" si="19"/>
        <v>0</v>
      </c>
      <c r="O57" s="1"/>
      <c r="P57" s="5"/>
      <c r="Q57" s="22"/>
      <c r="R57" s="25"/>
      <c r="S57" s="25"/>
      <c r="T57" s="25"/>
      <c r="U57" s="25"/>
      <c r="V57" s="25"/>
      <c r="W57" s="12"/>
      <c r="Y57" s="100"/>
      <c r="Z57" s="100"/>
      <c r="AA57" s="102"/>
      <c r="AB57" s="12"/>
      <c r="AC57" s="12"/>
      <c r="AD57" s="52"/>
    </row>
    <row r="58" spans="1:30" s="24" customFormat="1" ht="45" x14ac:dyDescent="0.2">
      <c r="A58" s="81">
        <f>SUBTOTAL(103,W$28:W58)</f>
        <v>23</v>
      </c>
      <c r="B58" s="116" t="s">
        <v>26</v>
      </c>
      <c r="C58" s="162"/>
      <c r="D58" s="118" t="s">
        <v>25</v>
      </c>
      <c r="E58" s="119">
        <v>2.5000000000000001E-2</v>
      </c>
      <c r="F58" s="120">
        <v>28240</v>
      </c>
      <c r="G58" s="120">
        <v>32360</v>
      </c>
      <c r="H58" s="120">
        <v>28000</v>
      </c>
      <c r="I58" s="64"/>
      <c r="J58" s="64"/>
      <c r="K58" s="65">
        <f t="shared" si="29"/>
        <v>8.2987740233852317E-2</v>
      </c>
      <c r="L58" s="55">
        <f t="shared" si="30"/>
        <v>29533.33</v>
      </c>
      <c r="M58" s="129">
        <f t="shared" si="19"/>
        <v>738</v>
      </c>
      <c r="N58" s="24">
        <f t="shared" ref="N58:N59" si="38">ROUND(L58*E58,0)</f>
        <v>738</v>
      </c>
      <c r="O58" s="1" t="b">
        <f t="shared" si="32"/>
        <v>1</v>
      </c>
      <c r="P58" s="5"/>
      <c r="Q58" s="22"/>
      <c r="R58" s="25">
        <f t="shared" si="3"/>
        <v>29533.333333333332</v>
      </c>
      <c r="S58" s="25">
        <f t="shared" si="3"/>
        <v>29533.333333333332</v>
      </c>
      <c r="T58" s="25">
        <f t="shared" si="3"/>
        <v>29533.333333333332</v>
      </c>
      <c r="U58" s="25">
        <f t="shared" si="3"/>
        <v>29533.333333333332</v>
      </c>
      <c r="V58" s="25">
        <f t="shared" si="3"/>
        <v>29533.333333333332</v>
      </c>
      <c r="W58" s="12">
        <v>1</v>
      </c>
      <c r="Y58" s="100"/>
      <c r="Z58" s="100"/>
      <c r="AA58" s="102"/>
      <c r="AB58" s="12"/>
      <c r="AC58" s="12"/>
      <c r="AD58" s="52"/>
    </row>
    <row r="59" spans="1:30" s="24" customFormat="1" ht="45" x14ac:dyDescent="0.2">
      <c r="A59" s="81">
        <f>SUBTOTAL(103,W$28:W59)</f>
        <v>24</v>
      </c>
      <c r="B59" s="116" t="s">
        <v>27</v>
      </c>
      <c r="C59" s="162"/>
      <c r="D59" s="118" t="s">
        <v>25</v>
      </c>
      <c r="E59" s="119">
        <v>6.8</v>
      </c>
      <c r="F59" s="120">
        <v>6359.71</v>
      </c>
      <c r="G59" s="120">
        <v>6736.76</v>
      </c>
      <c r="H59" s="120">
        <v>6294.41</v>
      </c>
      <c r="I59" s="64"/>
      <c r="J59" s="64"/>
      <c r="K59" s="65">
        <f t="shared" si="29"/>
        <v>3.6942593977907709E-2</v>
      </c>
      <c r="L59" s="55">
        <f t="shared" si="30"/>
        <v>6463.63</v>
      </c>
      <c r="M59" s="129">
        <f t="shared" si="19"/>
        <v>43953</v>
      </c>
      <c r="N59" s="24">
        <f t="shared" si="38"/>
        <v>43953</v>
      </c>
      <c r="O59" s="1" t="b">
        <f t="shared" si="32"/>
        <v>1</v>
      </c>
      <c r="P59" s="5"/>
      <c r="Q59" s="22"/>
      <c r="R59" s="25">
        <f t="shared" si="3"/>
        <v>6463.626666666667</v>
      </c>
      <c r="S59" s="25">
        <f t="shared" si="3"/>
        <v>6463.626666666667</v>
      </c>
      <c r="T59" s="25">
        <f t="shared" si="3"/>
        <v>6463.626666666667</v>
      </c>
      <c r="U59" s="25">
        <f t="shared" si="3"/>
        <v>6463.626666666667</v>
      </c>
      <c r="V59" s="25">
        <f t="shared" si="3"/>
        <v>6463.626666666667</v>
      </c>
      <c r="W59" s="12">
        <v>1</v>
      </c>
      <c r="Y59" s="100"/>
      <c r="Z59" s="100"/>
      <c r="AA59" s="102"/>
      <c r="AB59" s="12"/>
      <c r="AC59" s="12"/>
      <c r="AD59" s="52"/>
    </row>
    <row r="60" spans="1:30" s="24" customFormat="1" x14ac:dyDescent="0.2">
      <c r="A60" s="81"/>
      <c r="B60" s="124" t="s">
        <v>56</v>
      </c>
      <c r="C60" s="162"/>
      <c r="D60" s="118"/>
      <c r="E60" s="119"/>
      <c r="F60" s="121"/>
      <c r="G60" s="120"/>
      <c r="H60" s="120"/>
      <c r="I60" s="64"/>
      <c r="J60" s="64"/>
      <c r="K60" s="65"/>
      <c r="L60" s="55"/>
      <c r="M60" s="55"/>
      <c r="O60" s="1"/>
      <c r="P60" s="5"/>
      <c r="Q60" s="22"/>
      <c r="R60" s="25"/>
      <c r="S60" s="25"/>
      <c r="T60" s="25"/>
      <c r="U60" s="25"/>
      <c r="V60" s="25"/>
      <c r="W60" s="12"/>
      <c r="Y60" s="100"/>
      <c r="Z60" s="100"/>
      <c r="AA60" s="102"/>
      <c r="AB60" s="12"/>
      <c r="AC60" s="12"/>
      <c r="AD60" s="52"/>
    </row>
    <row r="61" spans="1:30" s="24" customFormat="1" ht="60" x14ac:dyDescent="0.2">
      <c r="A61" s="81">
        <f>SUBTOTAL(103,W$28:W61)</f>
        <v>25</v>
      </c>
      <c r="B61" s="116" t="s">
        <v>40</v>
      </c>
      <c r="C61" s="162"/>
      <c r="D61" s="118" t="s">
        <v>18</v>
      </c>
      <c r="E61" s="119">
        <v>22.45</v>
      </c>
      <c r="F61" s="120">
        <v>66.239999999999995</v>
      </c>
      <c r="G61" s="120">
        <v>66.239999999999995</v>
      </c>
      <c r="H61" s="120">
        <v>64.41</v>
      </c>
      <c r="I61" s="64"/>
      <c r="J61" s="64"/>
      <c r="K61" s="65">
        <f t="shared" si="29"/>
        <v>1.6098598089548687E-2</v>
      </c>
      <c r="L61" s="55">
        <f t="shared" si="30"/>
        <v>65.63</v>
      </c>
      <c r="M61" s="129">
        <f t="shared" ref="M61:M62" si="39">IF(SUM(F61:J61)=0,0,ROUND(ROUND(AVERAGE(F61:J61),2)*E61,0))</f>
        <v>1473</v>
      </c>
      <c r="N61" s="24">
        <f t="shared" ref="N61:N62" si="40">ROUND(L61*E61,0)</f>
        <v>1473</v>
      </c>
      <c r="O61" s="1" t="b">
        <f t="shared" si="32"/>
        <v>1</v>
      </c>
      <c r="P61" s="5"/>
      <c r="Q61" s="22"/>
      <c r="R61" s="25">
        <f t="shared" ref="R61:V137" si="41">AVERAGE($F61:$J61)</f>
        <v>65.63</v>
      </c>
      <c r="S61" s="25">
        <f t="shared" si="41"/>
        <v>65.63</v>
      </c>
      <c r="T61" s="25">
        <f t="shared" si="41"/>
        <v>65.63</v>
      </c>
      <c r="U61" s="25">
        <f t="shared" si="41"/>
        <v>65.63</v>
      </c>
      <c r="V61" s="25">
        <f t="shared" si="41"/>
        <v>65.63</v>
      </c>
      <c r="W61" s="12">
        <v>1</v>
      </c>
      <c r="Y61" s="100"/>
      <c r="Z61" s="100"/>
      <c r="AA61" s="102"/>
      <c r="AB61" s="12"/>
      <c r="AC61" s="12"/>
      <c r="AD61" s="52"/>
    </row>
    <row r="62" spans="1:30" s="24" customFormat="1" ht="30" x14ac:dyDescent="0.2">
      <c r="A62" s="81">
        <f>SUBTOTAL(103,W$28:W62)</f>
        <v>26</v>
      </c>
      <c r="B62" s="116" t="s">
        <v>57</v>
      </c>
      <c r="C62" s="162"/>
      <c r="D62" s="118" t="s">
        <v>24</v>
      </c>
      <c r="E62" s="119">
        <v>10</v>
      </c>
      <c r="F62" s="120">
        <v>739.4</v>
      </c>
      <c r="G62" s="120">
        <v>739.8</v>
      </c>
      <c r="H62" s="120">
        <v>719.5</v>
      </c>
      <c r="I62" s="64"/>
      <c r="J62" s="64"/>
      <c r="K62" s="65">
        <f t="shared" si="29"/>
        <v>1.5836353822347774E-2</v>
      </c>
      <c r="L62" s="55">
        <f t="shared" si="30"/>
        <v>732.9</v>
      </c>
      <c r="M62" s="129">
        <f t="shared" si="39"/>
        <v>7329</v>
      </c>
      <c r="N62" s="24">
        <f t="shared" si="40"/>
        <v>7329</v>
      </c>
      <c r="O62" s="1" t="b">
        <f t="shared" si="32"/>
        <v>1</v>
      </c>
      <c r="P62" s="5"/>
      <c r="Q62" s="22"/>
      <c r="R62" s="25">
        <f t="shared" si="41"/>
        <v>732.9</v>
      </c>
      <c r="S62" s="25">
        <f t="shared" si="41"/>
        <v>732.9</v>
      </c>
      <c r="T62" s="25">
        <f t="shared" si="41"/>
        <v>732.9</v>
      </c>
      <c r="U62" s="25">
        <f t="shared" si="41"/>
        <v>732.9</v>
      </c>
      <c r="V62" s="25">
        <f t="shared" si="41"/>
        <v>732.9</v>
      </c>
      <c r="W62" s="12">
        <v>1</v>
      </c>
      <c r="Y62" s="100"/>
      <c r="Z62" s="100"/>
      <c r="AA62" s="102"/>
      <c r="AB62" s="12"/>
      <c r="AC62" s="12"/>
      <c r="AD62" s="52"/>
    </row>
    <row r="63" spans="1:30" s="24" customFormat="1" x14ac:dyDescent="0.2">
      <c r="A63" s="81">
        <f>SUBTOTAL(103,W$28:W63)</f>
        <v>27</v>
      </c>
      <c r="B63" s="116" t="s">
        <v>21</v>
      </c>
      <c r="C63" s="162"/>
      <c r="D63" s="118" t="s">
        <v>24</v>
      </c>
      <c r="E63" s="119">
        <v>12.2</v>
      </c>
      <c r="F63" s="121"/>
      <c r="G63" s="120"/>
      <c r="H63" s="120"/>
      <c r="I63" s="64"/>
      <c r="J63" s="64"/>
      <c r="K63" s="145"/>
      <c r="L63" s="146"/>
      <c r="M63" s="129">
        <f t="shared" ref="M63" si="42">IF(SUM(F63:J63)=0,0,ROUND(ROUND(AVERAGE(F63:J63),2)*E63,0))</f>
        <v>0</v>
      </c>
      <c r="N63" s="24">
        <f t="shared" ref="N63" si="43">ROUND(L63*E63,0)</f>
        <v>0</v>
      </c>
      <c r="O63" s="1" t="b">
        <f t="shared" ref="O63" si="44">M63=N63</f>
        <v>1</v>
      </c>
      <c r="P63" s="5"/>
      <c r="Q63" s="22"/>
      <c r="R63" s="25" t="e">
        <f t="shared" ref="R63:V63" si="45">AVERAGE($F63:$J63)</f>
        <v>#DIV/0!</v>
      </c>
      <c r="S63" s="25" t="e">
        <f t="shared" si="45"/>
        <v>#DIV/0!</v>
      </c>
      <c r="T63" s="25" t="e">
        <f t="shared" si="45"/>
        <v>#DIV/0!</v>
      </c>
      <c r="U63" s="25" t="e">
        <f t="shared" si="45"/>
        <v>#DIV/0!</v>
      </c>
      <c r="V63" s="25" t="e">
        <f t="shared" si="45"/>
        <v>#DIV/0!</v>
      </c>
      <c r="W63" s="12">
        <v>1</v>
      </c>
      <c r="Y63" s="100"/>
      <c r="Z63" s="100"/>
      <c r="AA63" s="102"/>
      <c r="AB63" s="12"/>
      <c r="AC63" s="12"/>
      <c r="AD63" s="52"/>
    </row>
    <row r="64" spans="1:30" s="24" customFormat="1" ht="42.75" x14ac:dyDescent="0.2">
      <c r="A64" s="81"/>
      <c r="B64" s="115" t="s">
        <v>58</v>
      </c>
      <c r="C64" s="162"/>
      <c r="D64" s="118"/>
      <c r="E64" s="119"/>
      <c r="F64" s="121"/>
      <c r="G64" s="55"/>
      <c r="H64" s="99"/>
      <c r="I64" s="64"/>
      <c r="J64" s="64"/>
      <c r="K64" s="65"/>
      <c r="L64" s="55"/>
      <c r="M64" s="130">
        <f>SUM(M28:M63)</f>
        <v>5479517</v>
      </c>
      <c r="O64" s="1"/>
      <c r="P64" s="5"/>
      <c r="Q64" s="22"/>
      <c r="R64" s="25"/>
      <c r="S64" s="25"/>
      <c r="T64" s="25"/>
      <c r="U64" s="25"/>
      <c r="V64" s="25"/>
      <c r="W64" s="12"/>
      <c r="Y64" s="100"/>
      <c r="Z64" s="100"/>
      <c r="AA64" s="102"/>
      <c r="AB64" s="12"/>
      <c r="AC64" s="12"/>
      <c r="AD64" s="52"/>
    </row>
    <row r="65" spans="1:30" s="24" customFormat="1" ht="42.75" x14ac:dyDescent="0.2">
      <c r="A65" s="81"/>
      <c r="B65" s="115" t="s">
        <v>59</v>
      </c>
      <c r="C65" s="162"/>
      <c r="D65" s="118"/>
      <c r="E65" s="119"/>
      <c r="F65" s="121"/>
      <c r="G65" s="55"/>
      <c r="H65" s="99"/>
      <c r="I65" s="64"/>
      <c r="J65" s="64"/>
      <c r="K65" s="65"/>
      <c r="L65" s="55"/>
      <c r="M65" s="128"/>
      <c r="O65" s="1"/>
      <c r="P65" s="5"/>
      <c r="Q65" s="22"/>
      <c r="R65" s="25"/>
      <c r="S65" s="25"/>
      <c r="T65" s="25"/>
      <c r="U65" s="25"/>
      <c r="V65" s="25"/>
      <c r="W65" s="12"/>
      <c r="Y65" s="100"/>
      <c r="Z65" s="100"/>
      <c r="AA65" s="102"/>
      <c r="AB65" s="12"/>
      <c r="AC65" s="12"/>
      <c r="AD65" s="52"/>
    </row>
    <row r="66" spans="1:30" s="24" customFormat="1" ht="30" x14ac:dyDescent="0.2">
      <c r="A66" s="81"/>
      <c r="B66" s="116" t="s">
        <v>14</v>
      </c>
      <c r="C66" s="162"/>
      <c r="D66" s="118"/>
      <c r="E66" s="119"/>
      <c r="F66" s="121"/>
      <c r="G66" s="55"/>
      <c r="H66" s="99"/>
      <c r="I66" s="64"/>
      <c r="J66" s="64"/>
      <c r="K66" s="65"/>
      <c r="L66" s="55"/>
      <c r="M66" s="128"/>
      <c r="O66" s="1"/>
      <c r="P66" s="5"/>
      <c r="Q66" s="22"/>
      <c r="R66" s="25"/>
      <c r="S66" s="25"/>
      <c r="T66" s="25"/>
      <c r="U66" s="25"/>
      <c r="V66" s="25"/>
      <c r="W66" s="12"/>
      <c r="Y66" s="100"/>
      <c r="Z66" s="100"/>
      <c r="AA66" s="102"/>
      <c r="AB66" s="12"/>
      <c r="AC66" s="12"/>
      <c r="AD66" s="52"/>
    </row>
    <row r="67" spans="1:30" s="24" customFormat="1" x14ac:dyDescent="0.2">
      <c r="A67" s="81"/>
      <c r="B67" s="136" t="s">
        <v>39</v>
      </c>
      <c r="C67" s="162"/>
      <c r="D67" s="118"/>
      <c r="E67" s="119"/>
      <c r="F67" s="121"/>
      <c r="G67" s="55"/>
      <c r="H67" s="99"/>
      <c r="I67" s="64"/>
      <c r="J67" s="64"/>
      <c r="K67" s="65"/>
      <c r="L67" s="55"/>
      <c r="M67" s="128"/>
      <c r="O67" s="1"/>
      <c r="P67" s="5"/>
      <c r="Q67" s="22"/>
      <c r="R67" s="25"/>
      <c r="S67" s="25"/>
      <c r="T67" s="25"/>
      <c r="U67" s="25"/>
      <c r="V67" s="25"/>
      <c r="W67" s="12"/>
      <c r="Y67" s="100"/>
      <c r="Z67" s="100"/>
      <c r="AA67" s="102"/>
      <c r="AB67" s="12"/>
      <c r="AC67" s="12"/>
      <c r="AD67" s="52"/>
    </row>
    <row r="68" spans="1:30" s="24" customFormat="1" ht="60" x14ac:dyDescent="0.25">
      <c r="A68" s="137">
        <f>SUBTOTAL(103,W$28:W68)</f>
        <v>28</v>
      </c>
      <c r="B68" s="138" t="s">
        <v>61</v>
      </c>
      <c r="C68" s="162"/>
      <c r="D68" s="139" t="s">
        <v>24</v>
      </c>
      <c r="E68" s="140">
        <v>23</v>
      </c>
      <c r="F68" s="121">
        <v>110.35</v>
      </c>
      <c r="G68" s="55">
        <v>110.35</v>
      </c>
      <c r="H68" s="99">
        <v>107.35</v>
      </c>
      <c r="I68" s="64"/>
      <c r="J68" s="64"/>
      <c r="K68" s="65">
        <f t="shared" ref="K68:K71" si="46">SQRT(SUMX2MY2(F68:J68,R68:V68)/(SUBTOTAL(3,F68:J68)-1))/AVERAGE(F68:J68)</f>
        <v>1.5839513558031232E-2</v>
      </c>
      <c r="L68" s="55">
        <f t="shared" ref="L68:L71" si="47">ROUND(AVERAGE(F68:J68),2)</f>
        <v>109.35</v>
      </c>
      <c r="M68" s="129">
        <f t="shared" ref="M68:M71" si="48">IF(SUM(F68:J68)=0,0,ROUND(ROUND(AVERAGE(F68:J68),2)*E68,0))</f>
        <v>2515</v>
      </c>
      <c r="N68" s="24">
        <f t="shared" ref="N68:N71" si="49">ROUND(L68*E68,0)</f>
        <v>2515</v>
      </c>
      <c r="O68" s="1" t="b">
        <f t="shared" ref="O68:O71" si="50">M68=N68</f>
        <v>1</v>
      </c>
      <c r="P68" s="5"/>
      <c r="Q68" s="22"/>
      <c r="R68" s="25">
        <f t="shared" si="41"/>
        <v>109.34999999999998</v>
      </c>
      <c r="S68" s="25">
        <f t="shared" si="41"/>
        <v>109.34999999999998</v>
      </c>
      <c r="T68" s="25">
        <f t="shared" si="41"/>
        <v>109.34999999999998</v>
      </c>
      <c r="U68" s="25">
        <f t="shared" si="41"/>
        <v>109.34999999999998</v>
      </c>
      <c r="V68" s="25">
        <f t="shared" si="41"/>
        <v>109.34999999999998</v>
      </c>
      <c r="W68" s="12">
        <v>1</v>
      </c>
      <c r="Y68" s="100"/>
      <c r="Z68" s="100"/>
      <c r="AA68" s="102"/>
      <c r="AB68" s="12"/>
      <c r="AC68" s="143"/>
      <c r="AD68" s="52"/>
    </row>
    <row r="69" spans="1:30" s="24" customFormat="1" ht="45" x14ac:dyDescent="0.25">
      <c r="A69" s="137">
        <f>SUBTOTAL(103,W$28:W69)</f>
        <v>29</v>
      </c>
      <c r="B69" s="138" t="s">
        <v>62</v>
      </c>
      <c r="C69" s="162"/>
      <c r="D69" s="139" t="s">
        <v>18</v>
      </c>
      <c r="E69" s="140">
        <v>40.25</v>
      </c>
      <c r="F69" s="121">
        <v>65.989999999999995</v>
      </c>
      <c r="G69" s="55">
        <v>65.989999999999995</v>
      </c>
      <c r="H69" s="99">
        <v>64.2</v>
      </c>
      <c r="I69" s="64"/>
      <c r="J69" s="64"/>
      <c r="K69" s="65">
        <f t="shared" si="46"/>
        <v>1.5803705502843379E-2</v>
      </c>
      <c r="L69" s="55">
        <f t="shared" si="47"/>
        <v>65.39</v>
      </c>
      <c r="M69" s="129">
        <f t="shared" si="48"/>
        <v>2632</v>
      </c>
      <c r="N69" s="24">
        <f t="shared" si="49"/>
        <v>2632</v>
      </c>
      <c r="O69" s="1" t="b">
        <f t="shared" si="50"/>
        <v>1</v>
      </c>
      <c r="P69" s="5"/>
      <c r="Q69" s="22"/>
      <c r="R69" s="25">
        <f t="shared" si="41"/>
        <v>65.393333333333331</v>
      </c>
      <c r="S69" s="25">
        <f t="shared" si="41"/>
        <v>65.393333333333331</v>
      </c>
      <c r="T69" s="25">
        <f t="shared" si="41"/>
        <v>65.393333333333331</v>
      </c>
      <c r="U69" s="25">
        <f t="shared" si="41"/>
        <v>65.393333333333331</v>
      </c>
      <c r="V69" s="25">
        <f t="shared" si="41"/>
        <v>65.393333333333331</v>
      </c>
      <c r="W69" s="12">
        <v>1</v>
      </c>
      <c r="Y69" s="100"/>
      <c r="Z69" s="100"/>
      <c r="AA69" s="102"/>
      <c r="AB69" s="12"/>
      <c r="AC69" s="143"/>
      <c r="AD69" s="52"/>
    </row>
    <row r="70" spans="1:30" s="24" customFormat="1" ht="30" x14ac:dyDescent="0.25">
      <c r="A70" s="137">
        <f>SUBTOTAL(103,W$28:W70)</f>
        <v>30</v>
      </c>
      <c r="B70" s="138" t="s">
        <v>63</v>
      </c>
      <c r="C70" s="162"/>
      <c r="D70" s="139" t="s">
        <v>17</v>
      </c>
      <c r="E70" s="140">
        <v>322</v>
      </c>
      <c r="F70" s="121">
        <v>2.15</v>
      </c>
      <c r="G70" s="55">
        <v>2.15</v>
      </c>
      <c r="H70" s="99">
        <v>2.09</v>
      </c>
      <c r="I70" s="64"/>
      <c r="J70" s="64"/>
      <c r="K70" s="65">
        <f t="shared" si="46"/>
        <v>1.6263387864498616E-2</v>
      </c>
      <c r="L70" s="55">
        <f t="shared" si="47"/>
        <v>2.13</v>
      </c>
      <c r="M70" s="129">
        <f t="shared" si="48"/>
        <v>686</v>
      </c>
      <c r="N70" s="24">
        <f t="shared" si="49"/>
        <v>686</v>
      </c>
      <c r="O70" s="1" t="b">
        <f t="shared" si="50"/>
        <v>1</v>
      </c>
      <c r="P70" s="5"/>
      <c r="Q70" s="22"/>
      <c r="R70" s="25">
        <f t="shared" si="41"/>
        <v>2.13</v>
      </c>
      <c r="S70" s="25">
        <f t="shared" si="41"/>
        <v>2.13</v>
      </c>
      <c r="T70" s="25">
        <f t="shared" si="41"/>
        <v>2.13</v>
      </c>
      <c r="U70" s="25">
        <f t="shared" si="41"/>
        <v>2.13</v>
      </c>
      <c r="V70" s="25">
        <f t="shared" si="41"/>
        <v>2.13</v>
      </c>
      <c r="W70" s="12">
        <v>1</v>
      </c>
      <c r="Y70" s="100"/>
      <c r="Z70" s="100"/>
      <c r="AA70" s="102"/>
      <c r="AB70" s="12"/>
      <c r="AC70" s="143"/>
      <c r="AD70" s="52"/>
    </row>
    <row r="71" spans="1:30" s="24" customFormat="1" ht="60" x14ac:dyDescent="0.25">
      <c r="A71" s="137">
        <f>SUBTOTAL(103,W$28:W71)</f>
        <v>31</v>
      </c>
      <c r="B71" s="138" t="s">
        <v>40</v>
      </c>
      <c r="C71" s="162"/>
      <c r="D71" s="139" t="s">
        <v>18</v>
      </c>
      <c r="E71" s="140">
        <v>27.85</v>
      </c>
      <c r="F71" s="121">
        <v>66.03</v>
      </c>
      <c r="G71" s="55">
        <v>66.03</v>
      </c>
      <c r="H71" s="99">
        <v>64.2</v>
      </c>
      <c r="I71" s="64"/>
      <c r="J71" s="64"/>
      <c r="K71" s="65">
        <f t="shared" si="46"/>
        <v>1.6150275032354781E-2</v>
      </c>
      <c r="L71" s="55">
        <f t="shared" si="47"/>
        <v>65.42</v>
      </c>
      <c r="M71" s="129">
        <f t="shared" si="48"/>
        <v>1822</v>
      </c>
      <c r="N71" s="24">
        <f t="shared" si="49"/>
        <v>1822</v>
      </c>
      <c r="O71" s="1" t="b">
        <f t="shared" si="50"/>
        <v>1</v>
      </c>
      <c r="P71" s="5"/>
      <c r="Q71" s="22"/>
      <c r="R71" s="25">
        <f t="shared" si="41"/>
        <v>65.42</v>
      </c>
      <c r="S71" s="25">
        <f t="shared" si="41"/>
        <v>65.42</v>
      </c>
      <c r="T71" s="25">
        <f t="shared" si="41"/>
        <v>65.42</v>
      </c>
      <c r="U71" s="25">
        <f t="shared" si="41"/>
        <v>65.42</v>
      </c>
      <c r="V71" s="25">
        <f t="shared" si="41"/>
        <v>65.42</v>
      </c>
      <c r="W71" s="12">
        <v>1</v>
      </c>
      <c r="Y71" s="100"/>
      <c r="Z71" s="100"/>
      <c r="AA71" s="102"/>
      <c r="AB71" s="12"/>
      <c r="AC71" s="143"/>
      <c r="AD71" s="52"/>
    </row>
    <row r="72" spans="1:30" s="24" customFormat="1" ht="45" x14ac:dyDescent="0.25">
      <c r="A72" s="137">
        <f>SUBTOTAL(103,W$28:W72)</f>
        <v>32</v>
      </c>
      <c r="B72" s="138" t="s">
        <v>64</v>
      </c>
      <c r="C72" s="162"/>
      <c r="D72" s="139" t="s">
        <v>24</v>
      </c>
      <c r="E72" s="140">
        <v>45.7</v>
      </c>
      <c r="F72" s="120">
        <v>601.41999999999996</v>
      </c>
      <c r="G72" s="120">
        <v>601.41999999999996</v>
      </c>
      <c r="H72" s="120">
        <v>585.01</v>
      </c>
      <c r="I72" s="64"/>
      <c r="J72" s="64"/>
      <c r="K72" s="65">
        <f t="shared" si="29"/>
        <v>1.5897840284264591E-2</v>
      </c>
      <c r="L72" s="55">
        <f t="shared" si="30"/>
        <v>595.95000000000005</v>
      </c>
      <c r="M72" s="129">
        <f t="shared" ref="M72:M73" si="51">IF(SUM(F72:J72)=0,0,ROUND(ROUND(AVERAGE(F72:J72),2)*E72,0))</f>
        <v>27235</v>
      </c>
      <c r="N72" s="24">
        <f t="shared" ref="N72:N73" si="52">ROUND(L72*E72,0)</f>
        <v>27235</v>
      </c>
      <c r="O72" s="1" t="b">
        <f t="shared" si="32"/>
        <v>1</v>
      </c>
      <c r="P72" s="5"/>
      <c r="Q72" s="22"/>
      <c r="R72" s="25">
        <f t="shared" si="41"/>
        <v>595.94999999999993</v>
      </c>
      <c r="S72" s="25">
        <f t="shared" si="41"/>
        <v>595.94999999999993</v>
      </c>
      <c r="T72" s="25">
        <f t="shared" si="41"/>
        <v>595.94999999999993</v>
      </c>
      <c r="U72" s="25">
        <f t="shared" si="41"/>
        <v>595.94999999999993</v>
      </c>
      <c r="V72" s="25">
        <f t="shared" si="41"/>
        <v>595.94999999999993</v>
      </c>
      <c r="W72" s="12">
        <v>1</v>
      </c>
      <c r="Y72" s="100"/>
      <c r="Z72" s="100"/>
      <c r="AA72" s="102"/>
      <c r="AB72" s="12"/>
      <c r="AC72" s="143"/>
      <c r="AD72" s="52"/>
    </row>
    <row r="73" spans="1:30" s="24" customFormat="1" x14ac:dyDescent="0.25">
      <c r="A73" s="81">
        <f>SUBTOTAL(103,W$28:W73)</f>
        <v>33</v>
      </c>
      <c r="B73" s="138" t="s">
        <v>65</v>
      </c>
      <c r="C73" s="162"/>
      <c r="D73" s="139" t="s">
        <v>24</v>
      </c>
      <c r="E73" s="140">
        <v>40.64</v>
      </c>
      <c r="F73" s="120">
        <v>2016.61</v>
      </c>
      <c r="G73" s="120">
        <v>2016.61</v>
      </c>
      <c r="H73" s="120">
        <v>2000.76</v>
      </c>
      <c r="I73" s="64"/>
      <c r="J73" s="64"/>
      <c r="K73" s="65">
        <f t="shared" si="29"/>
        <v>4.549734221861149E-3</v>
      </c>
      <c r="L73" s="55">
        <f t="shared" si="30"/>
        <v>2011.33</v>
      </c>
      <c r="M73" s="129">
        <f t="shared" si="51"/>
        <v>81740</v>
      </c>
      <c r="N73" s="24">
        <f t="shared" si="52"/>
        <v>81740</v>
      </c>
      <c r="O73" s="1" t="b">
        <f t="shared" si="32"/>
        <v>1</v>
      </c>
      <c r="P73" s="5"/>
      <c r="Q73" s="22"/>
      <c r="R73" s="25">
        <f t="shared" si="41"/>
        <v>2011.3266666666666</v>
      </c>
      <c r="S73" s="25">
        <f t="shared" si="41"/>
        <v>2011.3266666666666</v>
      </c>
      <c r="T73" s="25">
        <f t="shared" si="41"/>
        <v>2011.3266666666666</v>
      </c>
      <c r="U73" s="25">
        <f t="shared" si="41"/>
        <v>2011.3266666666666</v>
      </c>
      <c r="V73" s="25">
        <f t="shared" si="41"/>
        <v>2011.3266666666666</v>
      </c>
      <c r="W73" s="12">
        <v>1</v>
      </c>
      <c r="Y73" s="100"/>
      <c r="Z73" s="100"/>
      <c r="AA73" s="102"/>
      <c r="AB73" s="12"/>
      <c r="AC73" s="143"/>
      <c r="AD73" s="52"/>
    </row>
    <row r="74" spans="1:30" s="24" customFormat="1" x14ac:dyDescent="0.25">
      <c r="A74" s="81"/>
      <c r="B74" s="138" t="s">
        <v>21</v>
      </c>
      <c r="C74" s="162"/>
      <c r="D74" s="139" t="s">
        <v>24</v>
      </c>
      <c r="E74" s="140">
        <v>15.11</v>
      </c>
      <c r="F74" s="121"/>
      <c r="G74" s="120"/>
      <c r="H74" s="120"/>
      <c r="I74" s="64"/>
      <c r="J74" s="64"/>
      <c r="K74" s="65"/>
      <c r="L74" s="55"/>
      <c r="M74" s="55"/>
      <c r="O74" s="1"/>
      <c r="P74" s="5"/>
      <c r="Q74" s="22"/>
      <c r="R74" s="25"/>
      <c r="S74" s="25"/>
      <c r="T74" s="25"/>
      <c r="U74" s="25"/>
      <c r="V74" s="25"/>
      <c r="W74" s="12"/>
      <c r="Y74" s="100"/>
      <c r="Z74" s="100"/>
      <c r="AA74" s="102"/>
      <c r="AB74" s="12"/>
      <c r="AC74" s="143"/>
      <c r="AD74" s="52"/>
    </row>
    <row r="75" spans="1:30" s="24" customFormat="1" ht="28.5" x14ac:dyDescent="0.25">
      <c r="A75" s="81"/>
      <c r="B75" s="115" t="s">
        <v>43</v>
      </c>
      <c r="C75" s="162"/>
      <c r="D75" s="139"/>
      <c r="E75" s="140"/>
      <c r="F75" s="121"/>
      <c r="G75" s="120"/>
      <c r="H75" s="120"/>
      <c r="I75" s="64"/>
      <c r="J75" s="64"/>
      <c r="K75" s="65"/>
      <c r="L75" s="55"/>
      <c r="M75" s="55"/>
      <c r="O75" s="1"/>
      <c r="P75" s="5"/>
      <c r="Q75" s="22"/>
      <c r="R75" s="25"/>
      <c r="S75" s="25"/>
      <c r="T75" s="25"/>
      <c r="U75" s="25"/>
      <c r="V75" s="25"/>
      <c r="W75" s="12"/>
      <c r="Y75" s="100"/>
      <c r="Z75" s="100"/>
      <c r="AA75" s="102"/>
      <c r="AB75" s="12"/>
      <c r="AC75" s="143"/>
      <c r="AD75" s="52"/>
    </row>
    <row r="76" spans="1:30" s="24" customFormat="1" ht="54.6" customHeight="1" x14ac:dyDescent="0.25">
      <c r="A76" s="81">
        <f>SUBTOTAL(103,W$28:W76)</f>
        <v>34</v>
      </c>
      <c r="B76" s="116" t="s">
        <v>44</v>
      </c>
      <c r="C76" s="162"/>
      <c r="D76" s="139" t="s">
        <v>17</v>
      </c>
      <c r="E76" s="140">
        <v>170</v>
      </c>
      <c r="F76" s="120">
        <v>121.85</v>
      </c>
      <c r="G76" s="120">
        <v>121.85</v>
      </c>
      <c r="H76" s="120">
        <v>118.52</v>
      </c>
      <c r="I76" s="64"/>
      <c r="J76" s="64"/>
      <c r="K76" s="65">
        <f t="shared" si="29"/>
        <v>1.5923276432015812E-2</v>
      </c>
      <c r="L76" s="55">
        <f t="shared" si="30"/>
        <v>120.74</v>
      </c>
      <c r="M76" s="129">
        <f t="shared" ref="M76:M81" si="53">IF(SUM(F76:J76)=0,0,ROUND(ROUND(AVERAGE(F76:J76),2)*E76,0))</f>
        <v>20526</v>
      </c>
      <c r="N76" s="24">
        <f t="shared" ref="N76:N81" si="54">ROUND(L76*E76,0)</f>
        <v>20526</v>
      </c>
      <c r="O76" s="1" t="b">
        <f t="shared" si="32"/>
        <v>1</v>
      </c>
      <c r="P76" s="5"/>
      <c r="Q76" s="22"/>
      <c r="R76" s="25">
        <f t="shared" si="41"/>
        <v>120.74</v>
      </c>
      <c r="S76" s="25">
        <f t="shared" si="41"/>
        <v>120.74</v>
      </c>
      <c r="T76" s="25">
        <f t="shared" si="41"/>
        <v>120.74</v>
      </c>
      <c r="U76" s="25">
        <f t="shared" si="41"/>
        <v>120.74</v>
      </c>
      <c r="V76" s="25">
        <f t="shared" si="41"/>
        <v>120.74</v>
      </c>
      <c r="W76" s="12">
        <v>1</v>
      </c>
      <c r="Y76" s="100"/>
      <c r="Z76" s="100"/>
      <c r="AA76" s="102"/>
      <c r="AB76" s="12"/>
      <c r="AC76" s="143"/>
      <c r="AD76" s="52"/>
    </row>
    <row r="77" spans="1:30" s="24" customFormat="1" ht="60" x14ac:dyDescent="0.25">
      <c r="A77" s="81">
        <f>SUBTOTAL(103,W$28:W77)</f>
        <v>35</v>
      </c>
      <c r="B77" s="116" t="s">
        <v>66</v>
      </c>
      <c r="C77" s="162"/>
      <c r="D77" s="139" t="s">
        <v>18</v>
      </c>
      <c r="E77" s="140">
        <v>27.85</v>
      </c>
      <c r="F77" s="120">
        <v>66.03</v>
      </c>
      <c r="G77" s="120">
        <v>66.03</v>
      </c>
      <c r="H77" s="120">
        <v>64.2</v>
      </c>
      <c r="I77" s="64"/>
      <c r="J77" s="64"/>
      <c r="K77" s="65">
        <f t="shared" si="29"/>
        <v>1.6150275032354781E-2</v>
      </c>
      <c r="L77" s="55">
        <f t="shared" si="30"/>
        <v>65.42</v>
      </c>
      <c r="M77" s="129">
        <f t="shared" si="53"/>
        <v>1822</v>
      </c>
      <c r="N77" s="24">
        <f t="shared" si="54"/>
        <v>1822</v>
      </c>
      <c r="O77" s="1" t="b">
        <f t="shared" si="32"/>
        <v>1</v>
      </c>
      <c r="P77" s="5"/>
      <c r="Q77" s="22"/>
      <c r="R77" s="25">
        <f t="shared" si="41"/>
        <v>65.42</v>
      </c>
      <c r="S77" s="25">
        <f t="shared" si="41"/>
        <v>65.42</v>
      </c>
      <c r="T77" s="25">
        <f t="shared" si="41"/>
        <v>65.42</v>
      </c>
      <c r="U77" s="25">
        <f t="shared" si="41"/>
        <v>65.42</v>
      </c>
      <c r="V77" s="25">
        <f t="shared" si="41"/>
        <v>65.42</v>
      </c>
      <c r="W77" s="12">
        <v>1</v>
      </c>
      <c r="Y77" s="100"/>
      <c r="Z77" s="100"/>
      <c r="AA77" s="102"/>
      <c r="AB77" s="12"/>
      <c r="AC77" s="143"/>
      <c r="AD77" s="52"/>
    </row>
    <row r="78" spans="1:30" s="24" customFormat="1" ht="90" x14ac:dyDescent="0.25">
      <c r="A78" s="81">
        <f>SUBTOTAL(103,W$28:W78)</f>
        <v>36</v>
      </c>
      <c r="B78" s="135" t="s">
        <v>46</v>
      </c>
      <c r="C78" s="162"/>
      <c r="D78" s="139" t="s">
        <v>17</v>
      </c>
      <c r="E78" s="140">
        <v>170</v>
      </c>
      <c r="F78" s="120">
        <v>1019.02</v>
      </c>
      <c r="G78" s="120">
        <v>1068.25</v>
      </c>
      <c r="H78" s="120">
        <v>1009.65</v>
      </c>
      <c r="I78" s="64"/>
      <c r="J78" s="64"/>
      <c r="K78" s="65">
        <f t="shared" si="29"/>
        <v>3.0493294537829584E-2</v>
      </c>
      <c r="L78" s="55">
        <f t="shared" si="30"/>
        <v>1032.31</v>
      </c>
      <c r="M78" s="129">
        <f t="shared" si="53"/>
        <v>175493</v>
      </c>
      <c r="N78" s="24">
        <f t="shared" si="54"/>
        <v>175493</v>
      </c>
      <c r="O78" s="1" t="b">
        <f t="shared" si="32"/>
        <v>1</v>
      </c>
      <c r="P78" s="5"/>
      <c r="Q78" s="22"/>
      <c r="R78" s="25">
        <f t="shared" si="41"/>
        <v>1032.3066666666666</v>
      </c>
      <c r="S78" s="25">
        <f t="shared" si="41"/>
        <v>1032.3066666666666</v>
      </c>
      <c r="T78" s="25">
        <f t="shared" si="41"/>
        <v>1032.3066666666666</v>
      </c>
      <c r="U78" s="25">
        <f t="shared" si="41"/>
        <v>1032.3066666666666</v>
      </c>
      <c r="V78" s="25">
        <f t="shared" si="41"/>
        <v>1032.3066666666666</v>
      </c>
      <c r="W78" s="12">
        <v>1</v>
      </c>
      <c r="Y78" s="100"/>
      <c r="Z78" s="100"/>
      <c r="AA78" s="102"/>
      <c r="AB78" s="12"/>
      <c r="AC78" s="143"/>
      <c r="AD78" s="52"/>
    </row>
    <row r="79" spans="1:30" s="24" customFormat="1" ht="45" x14ac:dyDescent="0.25">
      <c r="A79" s="81">
        <f>SUBTOTAL(103,W$28:W79)</f>
        <v>37</v>
      </c>
      <c r="B79" s="116" t="s">
        <v>29</v>
      </c>
      <c r="C79" s="162"/>
      <c r="D79" s="139" t="s">
        <v>17</v>
      </c>
      <c r="E79" s="140">
        <v>50</v>
      </c>
      <c r="F79" s="120">
        <v>1654.64</v>
      </c>
      <c r="G79" s="120">
        <v>1666.24</v>
      </c>
      <c r="H79" s="120">
        <v>1622.76</v>
      </c>
      <c r="I79" s="64"/>
      <c r="J79" s="64"/>
      <c r="K79" s="65">
        <f t="shared" si="29"/>
        <v>1.3662680278477715E-2</v>
      </c>
      <c r="L79" s="55">
        <f t="shared" si="30"/>
        <v>1647.88</v>
      </c>
      <c r="M79" s="129">
        <f t="shared" si="53"/>
        <v>82394</v>
      </c>
      <c r="N79" s="24">
        <f t="shared" si="54"/>
        <v>82394</v>
      </c>
      <c r="O79" s="1" t="b">
        <f t="shared" si="32"/>
        <v>1</v>
      </c>
      <c r="P79" s="5"/>
      <c r="Q79" s="22"/>
      <c r="R79" s="25">
        <f t="shared" si="41"/>
        <v>1647.88</v>
      </c>
      <c r="S79" s="25">
        <f t="shared" si="41"/>
        <v>1647.88</v>
      </c>
      <c r="T79" s="25">
        <f t="shared" si="41"/>
        <v>1647.88</v>
      </c>
      <c r="U79" s="25">
        <f t="shared" si="41"/>
        <v>1647.88</v>
      </c>
      <c r="V79" s="25">
        <f t="shared" si="41"/>
        <v>1647.88</v>
      </c>
      <c r="W79" s="12">
        <v>1</v>
      </c>
      <c r="Y79" s="100"/>
      <c r="Z79" s="100"/>
      <c r="AA79" s="102"/>
      <c r="AB79" s="12"/>
      <c r="AC79" s="143"/>
      <c r="AD79" s="52"/>
    </row>
    <row r="80" spans="1:30" s="24" customFormat="1" ht="45" x14ac:dyDescent="0.25">
      <c r="A80" s="81">
        <f>SUBTOTAL(103,W$28:W80)</f>
        <v>38</v>
      </c>
      <c r="B80" s="116" t="s">
        <v>67</v>
      </c>
      <c r="C80" s="162"/>
      <c r="D80" s="139" t="s">
        <v>17</v>
      </c>
      <c r="E80" s="140">
        <v>20</v>
      </c>
      <c r="F80" s="120">
        <v>2191.15</v>
      </c>
      <c r="G80" s="120">
        <v>2212.6999999999998</v>
      </c>
      <c r="H80" s="120">
        <v>2149.75</v>
      </c>
      <c r="I80" s="64"/>
      <c r="J80" s="64"/>
      <c r="K80" s="65">
        <f t="shared" si="29"/>
        <v>1.4644938289406323E-2</v>
      </c>
      <c r="L80" s="55">
        <f t="shared" si="30"/>
        <v>2184.5300000000002</v>
      </c>
      <c r="M80" s="129">
        <f t="shared" si="53"/>
        <v>43691</v>
      </c>
      <c r="N80" s="24">
        <f t="shared" si="54"/>
        <v>43691</v>
      </c>
      <c r="O80" s="1" t="b">
        <f t="shared" si="32"/>
        <v>1</v>
      </c>
      <c r="P80" s="5"/>
      <c r="Q80" s="22"/>
      <c r="R80" s="25">
        <f t="shared" si="41"/>
        <v>2184.5333333333333</v>
      </c>
      <c r="S80" s="25">
        <f t="shared" si="41"/>
        <v>2184.5333333333333</v>
      </c>
      <c r="T80" s="25">
        <f t="shared" si="41"/>
        <v>2184.5333333333333</v>
      </c>
      <c r="U80" s="25">
        <f t="shared" si="41"/>
        <v>2184.5333333333333</v>
      </c>
      <c r="V80" s="25">
        <f t="shared" si="41"/>
        <v>2184.5333333333333</v>
      </c>
      <c r="W80" s="12">
        <v>1</v>
      </c>
      <c r="Y80" s="100"/>
      <c r="Z80" s="100"/>
      <c r="AA80" s="102"/>
      <c r="AB80" s="12"/>
      <c r="AC80" s="143"/>
      <c r="AD80" s="52"/>
    </row>
    <row r="81" spans="1:30" s="24" customFormat="1" ht="45" x14ac:dyDescent="0.2">
      <c r="A81" s="81">
        <f>SUBTOTAL(103,W$28:W81)</f>
        <v>39</v>
      </c>
      <c r="B81" s="117" t="s">
        <v>16</v>
      </c>
      <c r="C81" s="162"/>
      <c r="D81" s="141" t="s">
        <v>18</v>
      </c>
      <c r="E81" s="142">
        <v>7</v>
      </c>
      <c r="F81" s="120">
        <v>139.71</v>
      </c>
      <c r="G81" s="120">
        <v>139.71</v>
      </c>
      <c r="H81" s="120">
        <v>135.86000000000001</v>
      </c>
      <c r="I81" s="64"/>
      <c r="J81" s="64"/>
      <c r="K81" s="65">
        <f t="shared" si="29"/>
        <v>1.6057589118523972E-2</v>
      </c>
      <c r="L81" s="55">
        <f t="shared" si="30"/>
        <v>138.43</v>
      </c>
      <c r="M81" s="129">
        <f t="shared" si="53"/>
        <v>969</v>
      </c>
      <c r="N81" s="24">
        <f t="shared" si="54"/>
        <v>969</v>
      </c>
      <c r="O81" s="1" t="b">
        <f t="shared" si="32"/>
        <v>1</v>
      </c>
      <c r="P81" s="5"/>
      <c r="Q81" s="22"/>
      <c r="R81" s="25">
        <f t="shared" si="41"/>
        <v>138.42666666666668</v>
      </c>
      <c r="S81" s="25">
        <f t="shared" si="41"/>
        <v>138.42666666666668</v>
      </c>
      <c r="T81" s="25">
        <f t="shared" si="41"/>
        <v>138.42666666666668</v>
      </c>
      <c r="U81" s="25">
        <f t="shared" si="41"/>
        <v>138.42666666666668</v>
      </c>
      <c r="V81" s="25">
        <f t="shared" si="41"/>
        <v>138.42666666666668</v>
      </c>
      <c r="W81" s="12">
        <v>1</v>
      </c>
      <c r="Y81" s="100"/>
      <c r="Z81" s="100"/>
      <c r="AA81" s="102"/>
      <c r="AB81" s="12"/>
      <c r="AC81" s="143"/>
      <c r="AD81" s="52"/>
    </row>
    <row r="82" spans="1:30" s="24" customFormat="1" x14ac:dyDescent="0.2">
      <c r="A82" s="81"/>
      <c r="B82" s="122" t="s">
        <v>48</v>
      </c>
      <c r="C82" s="162"/>
      <c r="D82" s="141"/>
      <c r="E82" s="142"/>
      <c r="F82" s="120"/>
      <c r="G82" s="120"/>
      <c r="H82" s="120"/>
      <c r="I82" s="64"/>
      <c r="J82" s="64"/>
      <c r="K82" s="65"/>
      <c r="L82" s="55"/>
      <c r="M82" s="129"/>
      <c r="O82" s="1"/>
      <c r="P82" s="5"/>
      <c r="Q82" s="22"/>
      <c r="R82" s="25"/>
      <c r="S82" s="25"/>
      <c r="T82" s="25"/>
      <c r="U82" s="25"/>
      <c r="V82" s="25"/>
      <c r="W82" s="12"/>
      <c r="Y82" s="100"/>
      <c r="Z82" s="100"/>
      <c r="AA82" s="102"/>
      <c r="AB82" s="12"/>
      <c r="AC82" s="143"/>
      <c r="AD82" s="52"/>
    </row>
    <row r="83" spans="1:30" s="24" customFormat="1" x14ac:dyDescent="0.2">
      <c r="A83" s="81">
        <f>SUBTOTAL(103,W$28:W83)</f>
        <v>40</v>
      </c>
      <c r="B83" s="117" t="s">
        <v>19</v>
      </c>
      <c r="C83" s="162"/>
      <c r="D83" s="118" t="s">
        <v>24</v>
      </c>
      <c r="E83" s="119">
        <v>37.799999999999997</v>
      </c>
      <c r="F83" s="120">
        <v>1969.97</v>
      </c>
      <c r="G83" s="120">
        <v>1969.97</v>
      </c>
      <c r="H83" s="120">
        <v>1916.19</v>
      </c>
      <c r="I83" s="64"/>
      <c r="J83" s="64"/>
      <c r="K83" s="65">
        <f t="shared" si="29"/>
        <v>1.5906356660639123E-2</v>
      </c>
      <c r="L83" s="55">
        <f t="shared" si="30"/>
        <v>1952.04</v>
      </c>
      <c r="M83" s="55">
        <f t="shared" ref="M83" si="55">IF(SUM(F83:J83)=0,0,ROUND(ROUND(AVERAGE(F83:J83),2)*E83,2))</f>
        <v>73787.11</v>
      </c>
      <c r="N83" s="24">
        <f t="shared" ref="N83" si="56">ROUND(L83*E83,2)</f>
        <v>73787.11</v>
      </c>
      <c r="O83" s="1" t="b">
        <f t="shared" si="32"/>
        <v>1</v>
      </c>
      <c r="P83" s="5"/>
      <c r="Q83" s="22"/>
      <c r="R83" s="25">
        <f t="shared" si="41"/>
        <v>1952.0433333333333</v>
      </c>
      <c r="S83" s="25">
        <f t="shared" si="41"/>
        <v>1952.0433333333333</v>
      </c>
      <c r="T83" s="25">
        <f t="shared" si="41"/>
        <v>1952.0433333333333</v>
      </c>
      <c r="U83" s="25">
        <f t="shared" si="41"/>
        <v>1952.0433333333333</v>
      </c>
      <c r="V83" s="25">
        <f t="shared" si="41"/>
        <v>1952.0433333333333</v>
      </c>
      <c r="W83" s="12">
        <v>1</v>
      </c>
      <c r="Y83" s="100"/>
      <c r="Z83" s="100"/>
      <c r="AA83" s="102"/>
      <c r="AB83" s="12"/>
      <c r="AC83" s="143"/>
      <c r="AD83" s="52"/>
    </row>
    <row r="84" spans="1:30" s="24" customFormat="1" ht="45" x14ac:dyDescent="0.2">
      <c r="A84" s="81">
        <f>SUBTOTAL(103,W$28:W84)</f>
        <v>41</v>
      </c>
      <c r="B84" s="117" t="s">
        <v>16</v>
      </c>
      <c r="C84" s="162"/>
      <c r="D84" s="118" t="s">
        <v>18</v>
      </c>
      <c r="E84" s="119">
        <v>88.45</v>
      </c>
      <c r="F84" s="120">
        <v>139.55000000000001</v>
      </c>
      <c r="G84" s="120">
        <v>139.55000000000001</v>
      </c>
      <c r="H84" s="120">
        <v>135.74</v>
      </c>
      <c r="I84" s="64"/>
      <c r="J84" s="64"/>
      <c r="K84" s="65">
        <f t="shared" si="29"/>
        <v>1.5907611553463576E-2</v>
      </c>
      <c r="L84" s="55">
        <f t="shared" si="30"/>
        <v>138.28</v>
      </c>
      <c r="M84" s="129">
        <f t="shared" ref="M84:M87" si="57">IF(SUM(F84:J84)=0,0,ROUND(ROUND(AVERAGE(F84:J84),2)*E84,0))</f>
        <v>12231</v>
      </c>
      <c r="N84" s="24">
        <f t="shared" ref="N84:N87" si="58">ROUND(L84*E84,0)</f>
        <v>12231</v>
      </c>
      <c r="O84" s="1" t="b">
        <f t="shared" si="32"/>
        <v>1</v>
      </c>
      <c r="P84" s="5"/>
      <c r="Q84" s="22"/>
      <c r="R84" s="25">
        <f t="shared" si="41"/>
        <v>138.28</v>
      </c>
      <c r="S84" s="25">
        <f t="shared" si="41"/>
        <v>138.28</v>
      </c>
      <c r="T84" s="25">
        <f t="shared" si="41"/>
        <v>138.28</v>
      </c>
      <c r="U84" s="25">
        <f t="shared" si="41"/>
        <v>138.28</v>
      </c>
      <c r="V84" s="25">
        <f t="shared" si="41"/>
        <v>138.28</v>
      </c>
      <c r="W84" s="12">
        <v>1</v>
      </c>
      <c r="Y84" s="100"/>
      <c r="Z84" s="100"/>
      <c r="AA84" s="102"/>
      <c r="AB84" s="12"/>
      <c r="AC84" s="143"/>
      <c r="AD84" s="52"/>
    </row>
    <row r="85" spans="1:30" s="24" customFormat="1" x14ac:dyDescent="0.2">
      <c r="A85" s="81">
        <f>SUBTOTAL(103,W$28:W85)</f>
        <v>42</v>
      </c>
      <c r="B85" s="123" t="s">
        <v>20</v>
      </c>
      <c r="C85" s="162"/>
      <c r="D85" s="118" t="s">
        <v>24</v>
      </c>
      <c r="E85" s="119">
        <v>162</v>
      </c>
      <c r="F85" s="120">
        <v>171.65</v>
      </c>
      <c r="G85" s="120">
        <v>171.65</v>
      </c>
      <c r="H85" s="120">
        <v>166.96</v>
      </c>
      <c r="I85" s="64"/>
      <c r="J85" s="64"/>
      <c r="K85" s="65">
        <f t="shared" si="29"/>
        <v>1.5919959015986786E-2</v>
      </c>
      <c r="L85" s="55">
        <f t="shared" si="30"/>
        <v>170.09</v>
      </c>
      <c r="M85" s="129">
        <f t="shared" si="57"/>
        <v>27555</v>
      </c>
      <c r="N85" s="24">
        <f t="shared" si="58"/>
        <v>27555</v>
      </c>
      <c r="O85" s="1" t="b">
        <f t="shared" si="32"/>
        <v>1</v>
      </c>
      <c r="P85" s="5"/>
      <c r="Q85" s="22"/>
      <c r="R85" s="25">
        <f t="shared" si="41"/>
        <v>170.08666666666667</v>
      </c>
      <c r="S85" s="25">
        <f t="shared" si="41"/>
        <v>170.08666666666667</v>
      </c>
      <c r="T85" s="25">
        <f t="shared" si="41"/>
        <v>170.08666666666667</v>
      </c>
      <c r="U85" s="25">
        <f t="shared" si="41"/>
        <v>170.08666666666667</v>
      </c>
      <c r="V85" s="25">
        <f t="shared" si="41"/>
        <v>170.08666666666667</v>
      </c>
      <c r="W85" s="12">
        <v>1</v>
      </c>
      <c r="Y85" s="100"/>
      <c r="Z85" s="100"/>
      <c r="AA85" s="102"/>
      <c r="AB85" s="12"/>
      <c r="AC85" s="143"/>
      <c r="AD85" s="52"/>
    </row>
    <row r="86" spans="1:30" s="24" customFormat="1" ht="45" x14ac:dyDescent="0.2">
      <c r="A86" s="81">
        <f>SUBTOTAL(103,W$28:W86)</f>
        <v>43</v>
      </c>
      <c r="B86" s="117" t="s">
        <v>16</v>
      </c>
      <c r="C86" s="162"/>
      <c r="D86" s="118" t="s">
        <v>18</v>
      </c>
      <c r="E86" s="119">
        <v>349.76</v>
      </c>
      <c r="F86" s="120">
        <v>139.54</v>
      </c>
      <c r="G86" s="120">
        <v>139.54</v>
      </c>
      <c r="H86" s="120">
        <v>135.72999999999999</v>
      </c>
      <c r="I86" s="64"/>
      <c r="J86" s="64"/>
      <c r="K86" s="65">
        <f t="shared" si="29"/>
        <v>1.5908762028012995E-2</v>
      </c>
      <c r="L86" s="55">
        <f t="shared" si="30"/>
        <v>138.27000000000001</v>
      </c>
      <c r="M86" s="129">
        <f t="shared" si="57"/>
        <v>48361</v>
      </c>
      <c r="N86" s="24">
        <f t="shared" si="58"/>
        <v>48361</v>
      </c>
      <c r="O86" s="1" t="b">
        <f t="shared" si="32"/>
        <v>1</v>
      </c>
      <c r="P86" s="5"/>
      <c r="Q86" s="22"/>
      <c r="R86" s="25">
        <f t="shared" si="41"/>
        <v>138.26999999999998</v>
      </c>
      <c r="S86" s="25">
        <f t="shared" si="41"/>
        <v>138.26999999999998</v>
      </c>
      <c r="T86" s="25">
        <f t="shared" si="41"/>
        <v>138.26999999999998</v>
      </c>
      <c r="U86" s="25">
        <f t="shared" si="41"/>
        <v>138.26999999999998</v>
      </c>
      <c r="V86" s="25">
        <f t="shared" si="41"/>
        <v>138.26999999999998</v>
      </c>
      <c r="W86" s="12">
        <v>1</v>
      </c>
      <c r="Y86" s="100"/>
      <c r="Z86" s="100"/>
      <c r="AA86" s="102"/>
      <c r="AB86" s="12"/>
      <c r="AC86" s="143"/>
      <c r="AD86" s="52"/>
    </row>
    <row r="87" spans="1:30" s="24" customFormat="1" ht="30" x14ac:dyDescent="0.2">
      <c r="A87" s="81">
        <f>SUBTOTAL(103,W$28:W87)</f>
        <v>44</v>
      </c>
      <c r="B87" s="116" t="s">
        <v>49</v>
      </c>
      <c r="C87" s="162"/>
      <c r="D87" s="118" t="s">
        <v>17</v>
      </c>
      <c r="E87" s="119">
        <v>540</v>
      </c>
      <c r="F87" s="120">
        <v>460.71</v>
      </c>
      <c r="G87" s="120">
        <v>460.71</v>
      </c>
      <c r="H87" s="120">
        <v>455.58</v>
      </c>
      <c r="I87" s="64"/>
      <c r="J87" s="64"/>
      <c r="K87" s="65">
        <f t="shared" si="29"/>
        <v>6.4527383026957387E-3</v>
      </c>
      <c r="L87" s="55">
        <f t="shared" si="30"/>
        <v>459</v>
      </c>
      <c r="M87" s="129">
        <f t="shared" si="57"/>
        <v>247860</v>
      </c>
      <c r="N87" s="24">
        <f t="shared" si="58"/>
        <v>247860</v>
      </c>
      <c r="O87" s="1" t="b">
        <f t="shared" si="32"/>
        <v>1</v>
      </c>
      <c r="P87" s="5"/>
      <c r="Q87" s="22"/>
      <c r="R87" s="25">
        <f t="shared" si="41"/>
        <v>459</v>
      </c>
      <c r="S87" s="25">
        <f t="shared" si="41"/>
        <v>459</v>
      </c>
      <c r="T87" s="25">
        <f t="shared" si="41"/>
        <v>459</v>
      </c>
      <c r="U87" s="25">
        <f t="shared" si="41"/>
        <v>459</v>
      </c>
      <c r="V87" s="25">
        <f t="shared" si="41"/>
        <v>459</v>
      </c>
      <c r="W87" s="12">
        <v>1</v>
      </c>
      <c r="Y87" s="100"/>
      <c r="Z87" s="100"/>
      <c r="AA87" s="102"/>
      <c r="AB87" s="12"/>
      <c r="AC87" s="143"/>
      <c r="AD87" s="52"/>
    </row>
    <row r="88" spans="1:30" s="24" customFormat="1" ht="30" x14ac:dyDescent="0.2">
      <c r="A88" s="81">
        <f>SUBTOTAL(103,W$28:W88)</f>
        <v>45</v>
      </c>
      <c r="B88" s="116" t="s">
        <v>23</v>
      </c>
      <c r="C88" s="162"/>
      <c r="D88" s="118" t="s">
        <v>17</v>
      </c>
      <c r="E88" s="119">
        <v>540</v>
      </c>
      <c r="F88" s="121">
        <v>476.1</v>
      </c>
      <c r="G88" s="120">
        <v>476.1</v>
      </c>
      <c r="H88" s="120">
        <v>470.57</v>
      </c>
      <c r="I88" s="64"/>
      <c r="J88" s="64"/>
      <c r="K88" s="65">
        <f t="shared" ref="K88:K89" si="59">SQRT(SUMX2MY2(F88:J88,R88:V88)/(SUBTOTAL(3,F88:J88)-1))/AVERAGE(F88:J88)</f>
        <v>6.7321077657486834E-3</v>
      </c>
      <c r="L88" s="55">
        <f t="shared" ref="L88:L89" si="60">ROUND(AVERAGE(F88:J88),2)</f>
        <v>474.26</v>
      </c>
      <c r="M88" s="129">
        <f t="shared" ref="M88:M89" si="61">IF(SUM(F88:J88)=0,0,ROUND(ROUND(AVERAGE(F88:J88),2)*E88,0))</f>
        <v>256100</v>
      </c>
      <c r="N88" s="24">
        <f t="shared" ref="N88:N89" si="62">ROUND(L88*E88,0)</f>
        <v>256100</v>
      </c>
      <c r="O88" s="1" t="b">
        <f t="shared" ref="O88:O89" si="63">M88=N88</f>
        <v>1</v>
      </c>
      <c r="P88" s="5"/>
      <c r="Q88" s="22"/>
      <c r="R88" s="25">
        <f t="shared" si="41"/>
        <v>474.25666666666666</v>
      </c>
      <c r="S88" s="25">
        <f t="shared" si="41"/>
        <v>474.25666666666666</v>
      </c>
      <c r="T88" s="25">
        <f t="shared" si="41"/>
        <v>474.25666666666666</v>
      </c>
      <c r="U88" s="25">
        <f t="shared" si="41"/>
        <v>474.25666666666666</v>
      </c>
      <c r="V88" s="25">
        <f t="shared" si="41"/>
        <v>474.25666666666666</v>
      </c>
      <c r="W88" s="12">
        <v>1</v>
      </c>
      <c r="Y88" s="100"/>
      <c r="Z88" s="100"/>
      <c r="AA88" s="102"/>
      <c r="AB88" s="12"/>
      <c r="AC88" s="143"/>
      <c r="AD88" s="52"/>
    </row>
    <row r="89" spans="1:30" s="24" customFormat="1" ht="90" x14ac:dyDescent="0.2">
      <c r="A89" s="81">
        <f>SUBTOTAL(103,W$28:W89)</f>
        <v>46</v>
      </c>
      <c r="B89" s="116" t="s">
        <v>50</v>
      </c>
      <c r="C89" s="162"/>
      <c r="D89" s="118" t="s">
        <v>17</v>
      </c>
      <c r="E89" s="119">
        <v>540</v>
      </c>
      <c r="F89" s="121">
        <v>1034.01</v>
      </c>
      <c r="G89" s="120">
        <v>1083.25</v>
      </c>
      <c r="H89" s="120">
        <v>1024.24</v>
      </c>
      <c r="I89" s="64"/>
      <c r="J89" s="64"/>
      <c r="K89" s="65">
        <f t="shared" si="59"/>
        <v>3.0203980430719611E-2</v>
      </c>
      <c r="L89" s="55">
        <f t="shared" si="60"/>
        <v>1047.17</v>
      </c>
      <c r="M89" s="129">
        <f t="shared" si="61"/>
        <v>565472</v>
      </c>
      <c r="N89" s="24">
        <f t="shared" si="62"/>
        <v>565472</v>
      </c>
      <c r="O89" s="1" t="b">
        <f t="shared" si="63"/>
        <v>1</v>
      </c>
      <c r="P89" s="5"/>
      <c r="Q89" s="22"/>
      <c r="R89" s="25">
        <f t="shared" si="41"/>
        <v>1047.1666666666667</v>
      </c>
      <c r="S89" s="25">
        <f t="shared" si="41"/>
        <v>1047.1666666666667</v>
      </c>
      <c r="T89" s="25">
        <f t="shared" si="41"/>
        <v>1047.1666666666667</v>
      </c>
      <c r="U89" s="25">
        <f t="shared" si="41"/>
        <v>1047.1666666666667</v>
      </c>
      <c r="V89" s="25">
        <f t="shared" si="41"/>
        <v>1047.1666666666667</v>
      </c>
      <c r="W89" s="12">
        <v>1</v>
      </c>
      <c r="Y89" s="100"/>
      <c r="Z89" s="100"/>
      <c r="AA89" s="102"/>
      <c r="AB89" s="12"/>
      <c r="AC89" s="143"/>
      <c r="AD89" s="52"/>
    </row>
    <row r="90" spans="1:30" s="24" customFormat="1" x14ac:dyDescent="0.2">
      <c r="A90" s="81"/>
      <c r="B90" s="124" t="s">
        <v>51</v>
      </c>
      <c r="C90" s="162"/>
      <c r="D90" s="118"/>
      <c r="E90" s="119"/>
      <c r="F90" s="121"/>
      <c r="G90" s="120"/>
      <c r="H90" s="120"/>
      <c r="I90" s="64"/>
      <c r="J90" s="64"/>
      <c r="K90" s="65"/>
      <c r="L90" s="55"/>
      <c r="M90" s="55"/>
      <c r="O90" s="1"/>
      <c r="P90" s="5"/>
      <c r="Q90" s="22"/>
      <c r="R90" s="25"/>
      <c r="S90" s="25"/>
      <c r="T90" s="25"/>
      <c r="U90" s="25"/>
      <c r="V90" s="25"/>
      <c r="W90" s="12"/>
      <c r="Y90" s="100"/>
      <c r="Z90" s="100"/>
      <c r="AA90" s="102"/>
      <c r="AB90" s="12"/>
      <c r="AC90" s="12"/>
      <c r="AD90" s="52"/>
    </row>
    <row r="91" spans="1:30" s="24" customFormat="1" ht="45" x14ac:dyDescent="0.2">
      <c r="A91" s="81">
        <f>SUBTOTAL(103,W$28:W91)</f>
        <v>47</v>
      </c>
      <c r="B91" s="116" t="s">
        <v>26</v>
      </c>
      <c r="C91" s="162"/>
      <c r="D91" s="118" t="s">
        <v>25</v>
      </c>
      <c r="E91" s="119">
        <v>0.35799999999999998</v>
      </c>
      <c r="F91" s="120">
        <v>27751.4</v>
      </c>
      <c r="G91" s="120">
        <v>31851.96</v>
      </c>
      <c r="H91" s="120">
        <v>27505.59</v>
      </c>
      <c r="I91" s="64"/>
      <c r="J91" s="64"/>
      <c r="K91" s="65">
        <f t="shared" si="29"/>
        <v>8.4084842549743147E-2</v>
      </c>
      <c r="L91" s="55">
        <f t="shared" si="30"/>
        <v>29036.32</v>
      </c>
      <c r="M91" s="129">
        <f t="shared" ref="M91:M92" si="64">IF(SUM(F91:J91)=0,0,ROUND(ROUND(AVERAGE(F91:J91),2)*E91,0))</f>
        <v>10395</v>
      </c>
      <c r="N91" s="24">
        <f t="shared" ref="N91:N92" si="65">ROUND(L91*E91,0)</f>
        <v>10395</v>
      </c>
      <c r="O91" s="1" t="b">
        <f t="shared" si="32"/>
        <v>1</v>
      </c>
      <c r="P91" s="5"/>
      <c r="Q91" s="22"/>
      <c r="R91" s="25">
        <f t="shared" si="41"/>
        <v>29036.316666666666</v>
      </c>
      <c r="S91" s="25">
        <f t="shared" si="41"/>
        <v>29036.316666666666</v>
      </c>
      <c r="T91" s="25">
        <f t="shared" si="41"/>
        <v>29036.316666666666</v>
      </c>
      <c r="U91" s="25">
        <f t="shared" si="41"/>
        <v>29036.316666666666</v>
      </c>
      <c r="V91" s="25">
        <f t="shared" si="41"/>
        <v>29036.316666666666</v>
      </c>
      <c r="W91" s="12">
        <v>1</v>
      </c>
      <c r="Y91" s="100"/>
      <c r="Z91" s="100"/>
      <c r="AA91" s="102"/>
      <c r="AB91" s="12"/>
      <c r="AC91" s="143"/>
      <c r="AD91" s="52"/>
    </row>
    <row r="92" spans="1:30" s="24" customFormat="1" ht="45" x14ac:dyDescent="0.2">
      <c r="A92" s="81">
        <f>SUBTOTAL(103,W$28:W92)</f>
        <v>48</v>
      </c>
      <c r="B92" s="116" t="s">
        <v>27</v>
      </c>
      <c r="C92" s="162"/>
      <c r="D92" s="118" t="s">
        <v>25</v>
      </c>
      <c r="E92" s="119">
        <v>49.4</v>
      </c>
      <c r="F92" s="120">
        <v>6340.57</v>
      </c>
      <c r="G92" s="120">
        <v>6716.54</v>
      </c>
      <c r="H92" s="120">
        <v>6276.26</v>
      </c>
      <c r="I92" s="64"/>
      <c r="J92" s="64"/>
      <c r="K92" s="65">
        <f t="shared" si="29"/>
        <v>3.6902249445740255E-2</v>
      </c>
      <c r="L92" s="55">
        <f t="shared" si="30"/>
        <v>6444.46</v>
      </c>
      <c r="M92" s="129">
        <f t="shared" si="64"/>
        <v>318356</v>
      </c>
      <c r="N92" s="24">
        <f t="shared" si="65"/>
        <v>318356</v>
      </c>
      <c r="O92" s="1" t="b">
        <f t="shared" si="32"/>
        <v>1</v>
      </c>
      <c r="P92" s="5"/>
      <c r="Q92" s="22"/>
      <c r="R92" s="25">
        <f t="shared" si="41"/>
        <v>6444.4566666666678</v>
      </c>
      <c r="S92" s="25">
        <f t="shared" si="41"/>
        <v>6444.4566666666678</v>
      </c>
      <c r="T92" s="25">
        <f t="shared" si="41"/>
        <v>6444.4566666666678</v>
      </c>
      <c r="U92" s="25">
        <f t="shared" si="41"/>
        <v>6444.4566666666678</v>
      </c>
      <c r="V92" s="25">
        <f t="shared" si="41"/>
        <v>6444.4566666666678</v>
      </c>
      <c r="W92" s="12">
        <v>1</v>
      </c>
      <c r="Y92" s="100"/>
      <c r="Z92" s="100"/>
      <c r="AA92" s="102"/>
      <c r="AB92" s="12"/>
      <c r="AC92" s="143"/>
      <c r="AD92" s="52"/>
    </row>
    <row r="93" spans="1:30" s="24" customFormat="1" x14ac:dyDescent="0.2">
      <c r="A93" s="81"/>
      <c r="B93" s="124" t="s">
        <v>52</v>
      </c>
      <c r="C93" s="162"/>
      <c r="D93" s="118"/>
      <c r="E93" s="119"/>
      <c r="F93" s="121"/>
      <c r="G93" s="120"/>
      <c r="H93" s="120"/>
      <c r="I93" s="64"/>
      <c r="J93" s="64"/>
      <c r="K93" s="65"/>
      <c r="L93" s="55"/>
      <c r="M93" s="55"/>
      <c r="O93" s="1"/>
      <c r="P93" s="5"/>
      <c r="Q93" s="22"/>
      <c r="R93" s="25"/>
      <c r="S93" s="25"/>
      <c r="T93" s="25"/>
      <c r="U93" s="25"/>
      <c r="V93" s="25"/>
      <c r="W93" s="12"/>
      <c r="Y93" s="100"/>
      <c r="Z93" s="100"/>
      <c r="AA93" s="102"/>
      <c r="AB93" s="12"/>
      <c r="AC93" s="143"/>
      <c r="AD93" s="52"/>
    </row>
    <row r="94" spans="1:30" s="24" customFormat="1" ht="75" x14ac:dyDescent="0.2">
      <c r="A94" s="81">
        <f>SUBTOTAL(103,W$28:W94)</f>
        <v>49</v>
      </c>
      <c r="B94" s="125" t="s">
        <v>53</v>
      </c>
      <c r="C94" s="162"/>
      <c r="D94" s="118" t="s">
        <v>17</v>
      </c>
      <c r="E94" s="119">
        <v>2500</v>
      </c>
      <c r="F94" s="120">
        <v>725.56</v>
      </c>
      <c r="G94" s="120">
        <v>753.46</v>
      </c>
      <c r="H94" s="120">
        <v>718.79</v>
      </c>
      <c r="I94" s="64"/>
      <c r="J94" s="64"/>
      <c r="K94" s="65">
        <f t="shared" si="29"/>
        <v>2.5084311847313571E-2</v>
      </c>
      <c r="L94" s="55">
        <f t="shared" si="30"/>
        <v>732.6</v>
      </c>
      <c r="M94" s="129">
        <f t="shared" ref="M94" si="66">IF(SUM(F94:J94)=0,0,ROUND(ROUND(AVERAGE(F94:J94),2)*E94,0))</f>
        <v>1831500</v>
      </c>
      <c r="N94" s="24">
        <f t="shared" ref="N94:N99" si="67">ROUND(L94*E94,0)</f>
        <v>1831500</v>
      </c>
      <c r="O94" s="1" t="b">
        <f t="shared" si="32"/>
        <v>1</v>
      </c>
      <c r="P94" s="5"/>
      <c r="Q94" s="22"/>
      <c r="R94" s="25">
        <f t="shared" si="41"/>
        <v>732.60333333333335</v>
      </c>
      <c r="S94" s="25">
        <f t="shared" si="41"/>
        <v>732.60333333333335</v>
      </c>
      <c r="T94" s="25">
        <f t="shared" si="41"/>
        <v>732.60333333333335</v>
      </c>
      <c r="U94" s="25">
        <f t="shared" si="41"/>
        <v>732.60333333333335</v>
      </c>
      <c r="V94" s="25">
        <f t="shared" si="41"/>
        <v>732.60333333333335</v>
      </c>
      <c r="W94" s="12">
        <v>1</v>
      </c>
      <c r="Y94" s="100"/>
      <c r="Z94" s="100"/>
      <c r="AA94" s="102"/>
      <c r="AB94" s="12"/>
      <c r="AC94" s="143"/>
      <c r="AD94" s="52"/>
    </row>
    <row r="95" spans="1:30" s="24" customFormat="1" x14ac:dyDescent="0.2">
      <c r="A95" s="81"/>
      <c r="B95" s="124" t="s">
        <v>28</v>
      </c>
      <c r="C95" s="162"/>
      <c r="D95" s="118"/>
      <c r="E95" s="119"/>
      <c r="F95" s="121"/>
      <c r="G95" s="120"/>
      <c r="H95" s="99"/>
      <c r="I95" s="64"/>
      <c r="J95" s="64"/>
      <c r="K95" s="65"/>
      <c r="L95" s="55"/>
      <c r="M95" s="129"/>
      <c r="O95" s="1"/>
      <c r="P95" s="5"/>
      <c r="Q95" s="22"/>
      <c r="R95" s="25"/>
      <c r="S95" s="25"/>
      <c r="T95" s="25"/>
      <c r="U95" s="25"/>
      <c r="V95" s="25"/>
      <c r="W95" s="12"/>
      <c r="Y95" s="100"/>
      <c r="Z95" s="100"/>
      <c r="AA95" s="102"/>
      <c r="AB95" s="12"/>
      <c r="AC95" s="12"/>
      <c r="AD95" s="52"/>
    </row>
    <row r="96" spans="1:30" s="24" customFormat="1" ht="30" x14ac:dyDescent="0.2">
      <c r="A96" s="81"/>
      <c r="B96" s="125" t="s">
        <v>14</v>
      </c>
      <c r="C96" s="162"/>
      <c r="D96" s="118"/>
      <c r="E96" s="119"/>
      <c r="F96" s="121"/>
      <c r="G96" s="120"/>
      <c r="H96" s="99"/>
      <c r="I96" s="64"/>
      <c r="J96" s="64"/>
      <c r="K96" s="65"/>
      <c r="L96" s="55"/>
      <c r="M96" s="129"/>
      <c r="O96" s="1"/>
      <c r="P96" s="5"/>
      <c r="Q96" s="22"/>
      <c r="R96" s="25"/>
      <c r="S96" s="25"/>
      <c r="T96" s="25"/>
      <c r="U96" s="25"/>
      <c r="V96" s="25"/>
      <c r="W96" s="12"/>
      <c r="Y96" s="100"/>
      <c r="Z96" s="100"/>
      <c r="AA96" s="102"/>
      <c r="AB96" s="12"/>
      <c r="AC96" s="12"/>
      <c r="AD96" s="52"/>
    </row>
    <row r="97" spans="1:30" s="24" customFormat="1" ht="28.5" x14ac:dyDescent="0.2">
      <c r="A97" s="81"/>
      <c r="B97" s="126" t="s">
        <v>54</v>
      </c>
      <c r="C97" s="162"/>
      <c r="D97" s="118"/>
      <c r="E97" s="119"/>
      <c r="F97" s="121"/>
      <c r="G97" s="55"/>
      <c r="H97" s="99"/>
      <c r="I97" s="64"/>
      <c r="J97" s="64"/>
      <c r="K97" s="65"/>
      <c r="L97" s="55"/>
      <c r="M97" s="55"/>
      <c r="N97" s="24">
        <f t="shared" si="67"/>
        <v>0</v>
      </c>
      <c r="O97" s="1"/>
      <c r="P97" s="5"/>
      <c r="Q97" s="22"/>
      <c r="R97" s="25"/>
      <c r="S97" s="25"/>
      <c r="T97" s="25"/>
      <c r="U97" s="25"/>
      <c r="V97" s="25"/>
      <c r="W97" s="12"/>
      <c r="Y97" s="100"/>
      <c r="Z97" s="100"/>
      <c r="AA97" s="102"/>
      <c r="AB97" s="12"/>
      <c r="AC97" s="12"/>
      <c r="AD97" s="52"/>
    </row>
    <row r="98" spans="1:30" s="24" customFormat="1" ht="45" x14ac:dyDescent="0.2">
      <c r="A98" s="81">
        <f>SUBTOTAL(103,W$28:W98)</f>
        <v>50</v>
      </c>
      <c r="B98" s="116" t="s">
        <v>47</v>
      </c>
      <c r="C98" s="162"/>
      <c r="D98" s="118" t="s">
        <v>17</v>
      </c>
      <c r="E98" s="119">
        <v>30</v>
      </c>
      <c r="F98" s="120">
        <v>2191.27</v>
      </c>
      <c r="G98" s="120">
        <v>2212.8000000000002</v>
      </c>
      <c r="H98" s="120">
        <v>2149.87</v>
      </c>
      <c r="I98" s="64"/>
      <c r="J98" s="64"/>
      <c r="K98" s="65">
        <f t="shared" si="29"/>
        <v>1.4640148922928623E-2</v>
      </c>
      <c r="L98" s="55">
        <f t="shared" si="30"/>
        <v>2184.65</v>
      </c>
      <c r="M98" s="129">
        <f t="shared" ref="M98:M99" si="68">IF(SUM(F98:J98)=0,0,ROUND(ROUND(AVERAGE(F98:J98),2)*E98,0))</f>
        <v>65540</v>
      </c>
      <c r="N98" s="24">
        <f t="shared" si="67"/>
        <v>65540</v>
      </c>
      <c r="O98" s="1" t="b">
        <f t="shared" si="32"/>
        <v>1</v>
      </c>
      <c r="P98" s="5"/>
      <c r="Q98" s="22"/>
      <c r="R98" s="25">
        <f t="shared" si="41"/>
        <v>2184.6466666666665</v>
      </c>
      <c r="S98" s="25">
        <f t="shared" si="41"/>
        <v>2184.6466666666665</v>
      </c>
      <c r="T98" s="25">
        <f t="shared" si="41"/>
        <v>2184.6466666666665</v>
      </c>
      <c r="U98" s="25">
        <f t="shared" si="41"/>
        <v>2184.6466666666665</v>
      </c>
      <c r="V98" s="25">
        <f t="shared" si="41"/>
        <v>2184.6466666666665</v>
      </c>
      <c r="W98" s="12">
        <v>1</v>
      </c>
      <c r="Y98" s="100"/>
      <c r="Z98" s="100"/>
      <c r="AA98" s="102"/>
      <c r="AB98" s="12"/>
      <c r="AC98" s="143"/>
      <c r="AD98" s="52"/>
    </row>
    <row r="99" spans="1:30" s="24" customFormat="1" ht="45" x14ac:dyDescent="0.2">
      <c r="A99" s="81">
        <f>SUBTOTAL(103,W$28:W99)</f>
        <v>51</v>
      </c>
      <c r="B99" s="117" t="s">
        <v>16</v>
      </c>
      <c r="C99" s="162"/>
      <c r="D99" s="118" t="s">
        <v>18</v>
      </c>
      <c r="E99" s="119">
        <v>3.75</v>
      </c>
      <c r="F99" s="120">
        <v>139.47</v>
      </c>
      <c r="G99" s="120">
        <v>139.47</v>
      </c>
      <c r="H99" s="120">
        <v>135.47</v>
      </c>
      <c r="I99" s="64"/>
      <c r="J99" s="64"/>
      <c r="K99" s="65">
        <f t="shared" si="29"/>
        <v>1.6718233706418971E-2</v>
      </c>
      <c r="L99" s="55">
        <f t="shared" si="30"/>
        <v>138.13999999999999</v>
      </c>
      <c r="M99" s="129">
        <f t="shared" si="68"/>
        <v>518</v>
      </c>
      <c r="N99" s="24">
        <f t="shared" si="67"/>
        <v>518</v>
      </c>
      <c r="O99" s="1" t="b">
        <f t="shared" si="32"/>
        <v>1</v>
      </c>
      <c r="P99" s="5"/>
      <c r="Q99" s="22"/>
      <c r="R99" s="25">
        <f t="shared" si="41"/>
        <v>138.13666666666666</v>
      </c>
      <c r="S99" s="25">
        <f t="shared" si="41"/>
        <v>138.13666666666666</v>
      </c>
      <c r="T99" s="25">
        <f t="shared" si="41"/>
        <v>138.13666666666666</v>
      </c>
      <c r="U99" s="25">
        <f t="shared" si="41"/>
        <v>138.13666666666666</v>
      </c>
      <c r="V99" s="25">
        <f t="shared" si="41"/>
        <v>138.13666666666666</v>
      </c>
      <c r="W99" s="12">
        <v>1</v>
      </c>
      <c r="Y99" s="100"/>
      <c r="Z99" s="100"/>
      <c r="AA99" s="102"/>
      <c r="AB99" s="12"/>
      <c r="AC99" s="143"/>
      <c r="AD99" s="52"/>
    </row>
    <row r="100" spans="1:30" s="24" customFormat="1" x14ac:dyDescent="0.2">
      <c r="A100" s="81"/>
      <c r="B100" s="124" t="s">
        <v>55</v>
      </c>
      <c r="C100" s="162"/>
      <c r="D100" s="118"/>
      <c r="E100" s="119"/>
      <c r="F100" s="127"/>
      <c r="G100" s="55"/>
      <c r="H100" s="99"/>
      <c r="I100" s="64"/>
      <c r="J100" s="64"/>
      <c r="K100" s="65"/>
      <c r="L100" s="55"/>
      <c r="M100" s="55"/>
      <c r="O100" s="1"/>
      <c r="P100" s="5"/>
      <c r="Q100" s="22"/>
      <c r="R100" s="25"/>
      <c r="S100" s="25"/>
      <c r="T100" s="25"/>
      <c r="U100" s="25"/>
      <c r="V100" s="25"/>
      <c r="W100" s="12"/>
      <c r="Y100" s="100"/>
      <c r="Z100" s="100"/>
      <c r="AA100" s="102"/>
      <c r="AB100" s="12"/>
      <c r="AC100" s="143">
        <f t="shared" ref="AC100" si="69">M100-AB100</f>
        <v>0</v>
      </c>
      <c r="AD100" s="52"/>
    </row>
    <row r="101" spans="1:30" s="24" customFormat="1" ht="45" x14ac:dyDescent="0.2">
      <c r="A101" s="81">
        <f>SUBTOTAL(103,W$28:W101)</f>
        <v>52</v>
      </c>
      <c r="B101" s="116" t="s">
        <v>26</v>
      </c>
      <c r="C101" s="162"/>
      <c r="D101" s="118" t="s">
        <v>25</v>
      </c>
      <c r="E101" s="119">
        <v>6.0999999999999999E-2</v>
      </c>
      <c r="F101" s="127">
        <v>28114.75</v>
      </c>
      <c r="G101" s="127">
        <v>32229.51</v>
      </c>
      <c r="H101" s="127">
        <v>27868.85</v>
      </c>
      <c r="I101" s="64"/>
      <c r="J101" s="64"/>
      <c r="K101" s="65">
        <f t="shared" si="29"/>
        <v>8.3311777657825978E-2</v>
      </c>
      <c r="L101" s="55">
        <f t="shared" si="30"/>
        <v>29404.37</v>
      </c>
      <c r="M101" s="129">
        <f t="shared" ref="M101:M102" si="70">IF(SUM(F101:J101)=0,0,ROUND(ROUND(AVERAGE(F101:J101),2)*E101,0))</f>
        <v>1794</v>
      </c>
      <c r="N101" s="24">
        <f t="shared" ref="N101:N102" si="71">ROUND(L101*E101,0)</f>
        <v>1794</v>
      </c>
      <c r="O101" s="1" t="b">
        <f t="shared" si="32"/>
        <v>1</v>
      </c>
      <c r="P101" s="5"/>
      <c r="Q101" s="22"/>
      <c r="R101" s="25">
        <f t="shared" si="41"/>
        <v>29404.369999999995</v>
      </c>
      <c r="S101" s="25">
        <f t="shared" si="41"/>
        <v>29404.369999999995</v>
      </c>
      <c r="T101" s="25">
        <f t="shared" si="41"/>
        <v>29404.369999999995</v>
      </c>
      <c r="U101" s="25">
        <f t="shared" si="41"/>
        <v>29404.369999999995</v>
      </c>
      <c r="V101" s="25">
        <f t="shared" si="41"/>
        <v>29404.369999999995</v>
      </c>
      <c r="W101" s="12">
        <v>1</v>
      </c>
      <c r="Y101" s="100"/>
      <c r="Z101" s="100"/>
      <c r="AA101" s="102"/>
      <c r="AB101" s="12"/>
      <c r="AC101" s="143"/>
      <c r="AD101" s="52"/>
    </row>
    <row r="102" spans="1:30" s="24" customFormat="1" ht="45" x14ac:dyDescent="0.2">
      <c r="A102" s="81">
        <f>SUBTOTAL(103,W$28:W102)</f>
        <v>53</v>
      </c>
      <c r="B102" s="116" t="s">
        <v>27</v>
      </c>
      <c r="C102" s="162"/>
      <c r="D102" s="118" t="s">
        <v>25</v>
      </c>
      <c r="E102" s="119">
        <v>16.899999999999999</v>
      </c>
      <c r="F102" s="120">
        <v>6340.65</v>
      </c>
      <c r="G102" s="120">
        <v>6716.57</v>
      </c>
      <c r="H102" s="120">
        <v>6276.27</v>
      </c>
      <c r="I102" s="64"/>
      <c r="J102" s="64"/>
      <c r="K102" s="65">
        <f t="shared" si="29"/>
        <v>3.6901423662371383E-2</v>
      </c>
      <c r="L102" s="55">
        <f t="shared" si="30"/>
        <v>6444.5</v>
      </c>
      <c r="M102" s="129">
        <f t="shared" si="70"/>
        <v>108912</v>
      </c>
      <c r="N102" s="24">
        <f t="shared" si="71"/>
        <v>108912</v>
      </c>
      <c r="O102" s="1" t="b">
        <f t="shared" si="32"/>
        <v>1</v>
      </c>
      <c r="P102" s="5"/>
      <c r="Q102" s="22"/>
      <c r="R102" s="25">
        <f t="shared" si="41"/>
        <v>6444.496666666666</v>
      </c>
      <c r="S102" s="25">
        <f t="shared" si="41"/>
        <v>6444.496666666666</v>
      </c>
      <c r="T102" s="25">
        <f t="shared" si="41"/>
        <v>6444.496666666666</v>
      </c>
      <c r="U102" s="25">
        <f t="shared" si="41"/>
        <v>6444.496666666666</v>
      </c>
      <c r="V102" s="25">
        <f t="shared" si="41"/>
        <v>6444.496666666666</v>
      </c>
      <c r="W102" s="12">
        <v>1</v>
      </c>
      <c r="Y102" s="100"/>
      <c r="Z102" s="100"/>
      <c r="AA102" s="102"/>
      <c r="AB102" s="12"/>
      <c r="AC102" s="143"/>
      <c r="AD102" s="52"/>
    </row>
    <row r="103" spans="1:30" s="24" customFormat="1" ht="57" x14ac:dyDescent="0.2">
      <c r="A103" s="81"/>
      <c r="B103" s="115" t="s">
        <v>60</v>
      </c>
      <c r="C103" s="162"/>
      <c r="D103" s="118"/>
      <c r="E103" s="119"/>
      <c r="F103" s="121"/>
      <c r="G103" s="55"/>
      <c r="H103" s="99"/>
      <c r="I103" s="64"/>
      <c r="J103" s="64"/>
      <c r="K103" s="65"/>
      <c r="L103" s="55"/>
      <c r="M103" s="130">
        <f>SUM(M68:M102)</f>
        <v>4009906.11</v>
      </c>
      <c r="O103" s="1"/>
      <c r="P103" s="5"/>
      <c r="Q103" s="22"/>
      <c r="R103" s="25"/>
      <c r="S103" s="25"/>
      <c r="T103" s="25"/>
      <c r="U103" s="25"/>
      <c r="V103" s="25"/>
      <c r="W103" s="12"/>
      <c r="Y103" s="100"/>
      <c r="Z103" s="100"/>
      <c r="AA103" s="102"/>
      <c r="AB103" s="12"/>
      <c r="AC103" s="12"/>
      <c r="AD103" s="52"/>
    </row>
    <row r="104" spans="1:30" s="24" customFormat="1" ht="48.6" customHeight="1" x14ac:dyDescent="0.2">
      <c r="A104" s="81"/>
      <c r="B104" s="115" t="s">
        <v>68</v>
      </c>
      <c r="C104" s="162"/>
      <c r="D104" s="118"/>
      <c r="E104" s="119"/>
      <c r="F104" s="121"/>
      <c r="G104" s="55"/>
      <c r="H104" s="99"/>
      <c r="I104" s="64"/>
      <c r="J104" s="64"/>
      <c r="K104" s="65"/>
      <c r="L104" s="55"/>
      <c r="M104" s="128"/>
      <c r="O104" s="1"/>
      <c r="P104" s="5"/>
      <c r="Q104" s="22"/>
      <c r="R104" s="25"/>
      <c r="S104" s="25"/>
      <c r="T104" s="25"/>
      <c r="U104" s="25"/>
      <c r="V104" s="25"/>
      <c r="W104" s="12"/>
      <c r="Y104" s="100"/>
      <c r="Z104" s="100"/>
      <c r="AA104" s="102"/>
      <c r="AB104" s="12"/>
      <c r="AC104" s="143"/>
      <c r="AD104" s="52"/>
    </row>
    <row r="105" spans="1:30" s="24" customFormat="1" ht="30" x14ac:dyDescent="0.2">
      <c r="A105" s="81"/>
      <c r="B105" s="116" t="s">
        <v>14</v>
      </c>
      <c r="C105" s="162"/>
      <c r="D105" s="118"/>
      <c r="E105" s="119"/>
      <c r="F105" s="121"/>
      <c r="G105" s="55"/>
      <c r="H105" s="99"/>
      <c r="I105" s="64"/>
      <c r="J105" s="64"/>
      <c r="K105" s="65"/>
      <c r="L105" s="55"/>
      <c r="M105" s="128"/>
      <c r="O105" s="1"/>
      <c r="P105" s="5"/>
      <c r="Q105" s="22"/>
      <c r="R105" s="25"/>
      <c r="S105" s="25"/>
      <c r="T105" s="25"/>
      <c r="U105" s="25"/>
      <c r="V105" s="25"/>
      <c r="W105" s="12"/>
      <c r="Y105" s="100"/>
      <c r="Z105" s="100"/>
      <c r="AA105" s="102"/>
      <c r="AB105" s="12"/>
      <c r="AC105" s="12"/>
      <c r="AD105" s="52"/>
    </row>
    <row r="106" spans="1:30" s="24" customFormat="1" x14ac:dyDescent="0.2">
      <c r="A106" s="81"/>
      <c r="B106" s="136" t="s">
        <v>39</v>
      </c>
      <c r="C106" s="162"/>
      <c r="D106" s="118"/>
      <c r="E106" s="119"/>
      <c r="F106" s="121"/>
      <c r="G106" s="55"/>
      <c r="H106" s="99"/>
      <c r="I106" s="64"/>
      <c r="J106" s="64"/>
      <c r="K106" s="65"/>
      <c r="L106" s="55"/>
      <c r="M106" s="128"/>
      <c r="O106" s="1"/>
      <c r="P106" s="5"/>
      <c r="Q106" s="22"/>
      <c r="R106" s="25"/>
      <c r="S106" s="25"/>
      <c r="T106" s="25"/>
      <c r="U106" s="25"/>
      <c r="V106" s="25"/>
      <c r="W106" s="12"/>
      <c r="Y106" s="100"/>
      <c r="Z106" s="100"/>
      <c r="AA106" s="102"/>
      <c r="AB106" s="12"/>
      <c r="AC106" s="12"/>
      <c r="AD106" s="52"/>
    </row>
    <row r="107" spans="1:30" s="24" customFormat="1" ht="60" x14ac:dyDescent="0.2">
      <c r="A107" s="81">
        <f>SUBTOTAL(103,W$28:W107)</f>
        <v>54</v>
      </c>
      <c r="B107" s="116" t="s">
        <v>61</v>
      </c>
      <c r="C107" s="162"/>
      <c r="D107" s="118" t="s">
        <v>24</v>
      </c>
      <c r="E107" s="119">
        <v>24</v>
      </c>
      <c r="F107" s="120">
        <v>110.29</v>
      </c>
      <c r="G107" s="120">
        <v>110.29</v>
      </c>
      <c r="H107" s="120">
        <v>107.58</v>
      </c>
      <c r="I107" s="64"/>
      <c r="J107" s="64"/>
      <c r="K107" s="65">
        <f t="shared" si="29"/>
        <v>1.4303564384783567E-2</v>
      </c>
      <c r="L107" s="55">
        <f t="shared" si="30"/>
        <v>109.39</v>
      </c>
      <c r="M107" s="129">
        <f t="shared" ref="M107:M111" si="72">IF(SUM(F107:J107)=0,0,ROUND(ROUND(AVERAGE(F107:J107),2)*E107,0))</f>
        <v>2625</v>
      </c>
      <c r="N107" s="24">
        <f t="shared" ref="N107:N111" si="73">ROUND(L107*E107,0)</f>
        <v>2625</v>
      </c>
      <c r="O107" s="1" t="b">
        <f t="shared" si="32"/>
        <v>1</v>
      </c>
      <c r="P107" s="5"/>
      <c r="Q107" s="22"/>
      <c r="R107" s="25">
        <f t="shared" si="41"/>
        <v>109.38666666666667</v>
      </c>
      <c r="S107" s="25">
        <f t="shared" si="41"/>
        <v>109.38666666666667</v>
      </c>
      <c r="T107" s="25">
        <f t="shared" si="41"/>
        <v>109.38666666666667</v>
      </c>
      <c r="U107" s="25">
        <f t="shared" si="41"/>
        <v>109.38666666666667</v>
      </c>
      <c r="V107" s="25">
        <f t="shared" si="41"/>
        <v>109.38666666666667</v>
      </c>
      <c r="W107" s="12">
        <v>1</v>
      </c>
      <c r="Y107" s="100"/>
      <c r="Z107" s="100"/>
      <c r="AA107" s="102"/>
      <c r="AB107" s="12"/>
      <c r="AC107" s="12"/>
      <c r="AD107" s="52"/>
    </row>
    <row r="108" spans="1:30" s="24" customFormat="1" ht="45" x14ac:dyDescent="0.2">
      <c r="A108" s="81">
        <f>SUBTOTAL(103,W$28:W108)</f>
        <v>55</v>
      </c>
      <c r="B108" s="116" t="s">
        <v>62</v>
      </c>
      <c r="C108" s="162"/>
      <c r="D108" s="118" t="s">
        <v>18</v>
      </c>
      <c r="E108" s="119">
        <v>42</v>
      </c>
      <c r="F108" s="120">
        <v>96.52</v>
      </c>
      <c r="G108" s="120">
        <v>96.52</v>
      </c>
      <c r="H108" s="120">
        <v>94.14</v>
      </c>
      <c r="I108" s="64"/>
      <c r="J108" s="64"/>
      <c r="K108" s="65">
        <f t="shared" ref="K108:K110" si="74">SQRT(SUMX2MY2(F108:J108,R108:V108)/(SUBTOTAL(3,F108:J108)-1))/AVERAGE(F108:J108)</f>
        <v>1.4354345434955409E-2</v>
      </c>
      <c r="L108" s="55">
        <f t="shared" ref="L108:L110" si="75">ROUND(AVERAGE(F108:J108),2)</f>
        <v>95.73</v>
      </c>
      <c r="M108" s="129">
        <f t="shared" ref="M108:M110" si="76">IF(SUM(F108:J108)=0,0,ROUND(ROUND(AVERAGE(F108:J108),2)*E108,0))</f>
        <v>4021</v>
      </c>
      <c r="N108" s="24">
        <f t="shared" ref="N108:N110" si="77">ROUND(L108*E108,0)</f>
        <v>4021</v>
      </c>
      <c r="O108" s="1" t="b">
        <f t="shared" ref="O108:O110" si="78">M108=N108</f>
        <v>1</v>
      </c>
      <c r="P108" s="5"/>
      <c r="Q108" s="22"/>
      <c r="R108" s="25">
        <f t="shared" si="41"/>
        <v>95.726666666666674</v>
      </c>
      <c r="S108" s="25">
        <f t="shared" si="41"/>
        <v>95.726666666666674</v>
      </c>
      <c r="T108" s="25">
        <f t="shared" si="41"/>
        <v>95.726666666666674</v>
      </c>
      <c r="U108" s="25">
        <f t="shared" si="41"/>
        <v>95.726666666666674</v>
      </c>
      <c r="V108" s="25">
        <f t="shared" si="41"/>
        <v>95.726666666666674</v>
      </c>
      <c r="W108" s="12">
        <v>1</v>
      </c>
      <c r="Y108" s="100"/>
      <c r="Z108" s="100"/>
      <c r="AA108" s="102"/>
      <c r="AB108" s="12"/>
      <c r="AC108" s="12"/>
      <c r="AD108" s="52"/>
    </row>
    <row r="109" spans="1:30" s="24" customFormat="1" ht="30" x14ac:dyDescent="0.2">
      <c r="A109" s="81">
        <f>SUBTOTAL(103,W$28:W109)</f>
        <v>56</v>
      </c>
      <c r="B109" s="116" t="s">
        <v>63</v>
      </c>
      <c r="C109" s="162"/>
      <c r="D109" s="118" t="s">
        <v>17</v>
      </c>
      <c r="E109" s="119">
        <v>440</v>
      </c>
      <c r="F109" s="120">
        <v>2.15</v>
      </c>
      <c r="G109" s="120">
        <v>2.15</v>
      </c>
      <c r="H109" s="120">
        <v>2.1</v>
      </c>
      <c r="I109" s="64"/>
      <c r="J109" s="64"/>
      <c r="K109" s="65">
        <f t="shared" si="74"/>
        <v>1.3531646934129306E-2</v>
      </c>
      <c r="L109" s="55">
        <f t="shared" si="75"/>
        <v>2.13</v>
      </c>
      <c r="M109" s="129">
        <f t="shared" si="76"/>
        <v>937</v>
      </c>
      <c r="N109" s="24">
        <f t="shared" si="77"/>
        <v>937</v>
      </c>
      <c r="O109" s="1" t="b">
        <f t="shared" si="78"/>
        <v>1</v>
      </c>
      <c r="P109" s="5"/>
      <c r="Q109" s="22"/>
      <c r="R109" s="25">
        <f t="shared" si="41"/>
        <v>2.1333333333333333</v>
      </c>
      <c r="S109" s="25">
        <f t="shared" si="41"/>
        <v>2.1333333333333333</v>
      </c>
      <c r="T109" s="25">
        <f t="shared" si="41"/>
        <v>2.1333333333333333</v>
      </c>
      <c r="U109" s="25">
        <f t="shared" si="41"/>
        <v>2.1333333333333333</v>
      </c>
      <c r="V109" s="25">
        <f t="shared" si="41"/>
        <v>2.1333333333333333</v>
      </c>
      <c r="W109" s="12">
        <v>1</v>
      </c>
      <c r="Y109" s="100"/>
      <c r="Z109" s="100"/>
      <c r="AA109" s="102"/>
      <c r="AB109" s="12"/>
      <c r="AC109" s="12"/>
      <c r="AD109" s="52"/>
    </row>
    <row r="110" spans="1:30" s="24" customFormat="1" ht="30" x14ac:dyDescent="0.2">
      <c r="A110" s="81">
        <f>SUBTOTAL(103,W$28:W110)</f>
        <v>57</v>
      </c>
      <c r="B110" s="116" t="s">
        <v>70</v>
      </c>
      <c r="C110" s="162"/>
      <c r="D110" s="118" t="s">
        <v>24</v>
      </c>
      <c r="E110" s="119">
        <v>35.200000000000003</v>
      </c>
      <c r="F110" s="120">
        <v>601.48</v>
      </c>
      <c r="G110" s="120">
        <v>601.48</v>
      </c>
      <c r="H110" s="120">
        <v>586.67999999999995</v>
      </c>
      <c r="I110" s="64"/>
      <c r="J110" s="64"/>
      <c r="K110" s="65">
        <f t="shared" si="74"/>
        <v>1.4323747766050821E-2</v>
      </c>
      <c r="L110" s="55">
        <f t="shared" si="75"/>
        <v>596.54999999999995</v>
      </c>
      <c r="M110" s="129">
        <f t="shared" si="76"/>
        <v>20999</v>
      </c>
      <c r="N110" s="24">
        <f t="shared" si="77"/>
        <v>20999</v>
      </c>
      <c r="O110" s="1" t="b">
        <f t="shared" si="78"/>
        <v>1</v>
      </c>
      <c r="P110" s="5"/>
      <c r="Q110" s="22"/>
      <c r="R110" s="25">
        <f t="shared" si="41"/>
        <v>596.54666666666662</v>
      </c>
      <c r="S110" s="25">
        <f t="shared" si="41"/>
        <v>596.54666666666662</v>
      </c>
      <c r="T110" s="25">
        <f t="shared" si="41"/>
        <v>596.54666666666662</v>
      </c>
      <c r="U110" s="25">
        <f t="shared" si="41"/>
        <v>596.54666666666662</v>
      </c>
      <c r="V110" s="25">
        <f t="shared" si="41"/>
        <v>596.54666666666662</v>
      </c>
      <c r="W110" s="12">
        <v>1</v>
      </c>
      <c r="Y110" s="100"/>
      <c r="Z110" s="100"/>
      <c r="AA110" s="102"/>
      <c r="AB110" s="12"/>
      <c r="AC110" s="12"/>
      <c r="AD110" s="52"/>
    </row>
    <row r="111" spans="1:30" s="24" customFormat="1" x14ac:dyDescent="0.2">
      <c r="A111" s="81">
        <f>SUBTOTAL(103,W$28:W111)</f>
        <v>58</v>
      </c>
      <c r="B111" s="117" t="s">
        <v>65</v>
      </c>
      <c r="C111" s="162"/>
      <c r="D111" s="118" t="s">
        <v>24</v>
      </c>
      <c r="E111" s="119">
        <v>42.94</v>
      </c>
      <c r="F111" s="120">
        <v>2016.58</v>
      </c>
      <c r="G111" s="120">
        <v>2016.58</v>
      </c>
      <c r="H111" s="120">
        <v>2006.31</v>
      </c>
      <c r="I111" s="64"/>
      <c r="J111" s="64"/>
      <c r="K111" s="65">
        <f t="shared" si="29"/>
        <v>2.9453183464582112E-3</v>
      </c>
      <c r="L111" s="55">
        <f t="shared" si="30"/>
        <v>2013.16</v>
      </c>
      <c r="M111" s="129">
        <f t="shared" si="72"/>
        <v>86445</v>
      </c>
      <c r="N111" s="24">
        <f t="shared" si="73"/>
        <v>86445</v>
      </c>
      <c r="O111" s="1" t="b">
        <f t="shared" si="32"/>
        <v>1</v>
      </c>
      <c r="P111" s="5"/>
      <c r="Q111" s="22"/>
      <c r="R111" s="25">
        <f t="shared" si="41"/>
        <v>2013.1566666666665</v>
      </c>
      <c r="S111" s="25">
        <f t="shared" si="41"/>
        <v>2013.1566666666665</v>
      </c>
      <c r="T111" s="25">
        <f t="shared" si="41"/>
        <v>2013.1566666666665</v>
      </c>
      <c r="U111" s="25">
        <f t="shared" si="41"/>
        <v>2013.1566666666665</v>
      </c>
      <c r="V111" s="25">
        <f t="shared" si="41"/>
        <v>2013.1566666666665</v>
      </c>
      <c r="W111" s="12">
        <v>1</v>
      </c>
      <c r="Y111" s="100"/>
      <c r="Z111" s="100"/>
      <c r="AA111" s="102"/>
      <c r="AB111" s="12"/>
      <c r="AC111" s="12"/>
      <c r="AD111" s="52"/>
    </row>
    <row r="112" spans="1:30" s="24" customFormat="1" x14ac:dyDescent="0.2">
      <c r="A112" s="81"/>
      <c r="B112" s="144" t="s">
        <v>71</v>
      </c>
      <c r="C112" s="162"/>
      <c r="D112" s="118"/>
      <c r="E112" s="119"/>
      <c r="F112" s="121"/>
      <c r="G112" s="55"/>
      <c r="H112" s="99"/>
      <c r="I112" s="64"/>
      <c r="J112" s="64"/>
      <c r="K112" s="65"/>
      <c r="L112" s="55"/>
      <c r="M112" s="55"/>
      <c r="O112" s="1"/>
      <c r="P112" s="5"/>
      <c r="Q112" s="22"/>
      <c r="R112" s="25"/>
      <c r="S112" s="25"/>
      <c r="T112" s="25"/>
      <c r="U112" s="25"/>
      <c r="V112" s="25"/>
      <c r="W112" s="12"/>
      <c r="Y112" s="100"/>
      <c r="Z112" s="100"/>
      <c r="AA112" s="102"/>
      <c r="AB112" s="12"/>
      <c r="AC112" s="12"/>
      <c r="AD112" s="52"/>
    </row>
    <row r="113" spans="1:30" s="24" customFormat="1" x14ac:dyDescent="0.2">
      <c r="A113" s="81">
        <f>SUBTOTAL(103,W$28:W113)</f>
        <v>59</v>
      </c>
      <c r="B113" s="116" t="s">
        <v>19</v>
      </c>
      <c r="C113" s="162"/>
      <c r="D113" s="118" t="s">
        <v>24</v>
      </c>
      <c r="E113" s="119">
        <v>0.2</v>
      </c>
      <c r="F113" s="120">
        <v>1985</v>
      </c>
      <c r="G113" s="120">
        <v>1985</v>
      </c>
      <c r="H113" s="120">
        <v>1935</v>
      </c>
      <c r="I113" s="64"/>
      <c r="J113" s="64"/>
      <c r="K113" s="65">
        <f t="shared" si="29"/>
        <v>1.4665967887968151E-2</v>
      </c>
      <c r="L113" s="55">
        <f t="shared" si="30"/>
        <v>1968.33</v>
      </c>
      <c r="M113" s="129">
        <f t="shared" ref="M113:M124" si="79">IF(SUM(F113:J113)=0,0,ROUND(ROUND(AVERAGE(F113:J113),2)*E113,0))</f>
        <v>394</v>
      </c>
      <c r="N113" s="24">
        <f t="shared" ref="N113:N124" si="80">ROUND(L113*E113,0)</f>
        <v>394</v>
      </c>
      <c r="O113" s="1" t="b">
        <f t="shared" si="32"/>
        <v>1</v>
      </c>
      <c r="P113" s="5"/>
      <c r="Q113" s="22"/>
      <c r="R113" s="25">
        <f t="shared" si="41"/>
        <v>1968.3333333333333</v>
      </c>
      <c r="S113" s="25">
        <f t="shared" si="41"/>
        <v>1968.3333333333333</v>
      </c>
      <c r="T113" s="25">
        <f t="shared" si="41"/>
        <v>1968.3333333333333</v>
      </c>
      <c r="U113" s="25">
        <f t="shared" si="41"/>
        <v>1968.3333333333333</v>
      </c>
      <c r="V113" s="25">
        <f t="shared" si="41"/>
        <v>1968.3333333333333</v>
      </c>
      <c r="W113" s="12">
        <v>1</v>
      </c>
      <c r="Y113" s="100"/>
      <c r="Z113" s="100"/>
      <c r="AA113" s="102"/>
      <c r="AB113" s="12"/>
      <c r="AC113" s="12"/>
      <c r="AD113" s="52"/>
    </row>
    <row r="114" spans="1:30" s="24" customFormat="1" ht="45" x14ac:dyDescent="0.2">
      <c r="A114" s="81">
        <f>SUBTOTAL(103,W$28:W114)</f>
        <v>60</v>
      </c>
      <c r="B114" s="116" t="s">
        <v>16</v>
      </c>
      <c r="C114" s="162"/>
      <c r="D114" s="118" t="s">
        <v>18</v>
      </c>
      <c r="E114" s="119">
        <v>0.47</v>
      </c>
      <c r="F114" s="120">
        <v>140.43</v>
      </c>
      <c r="G114" s="120">
        <v>140.43</v>
      </c>
      <c r="H114" s="120">
        <v>138.30000000000001</v>
      </c>
      <c r="I114" s="64"/>
      <c r="J114" s="64"/>
      <c r="K114" s="65">
        <f t="shared" ref="K114:K120" si="81">SQRT(SUMX2MY2(F114:J114,R114:V114)/(SUBTOTAL(3,F114:J114)-1))/AVERAGE(F114:J114)</f>
        <v>8.8015751028827222E-3</v>
      </c>
      <c r="L114" s="55">
        <f t="shared" ref="L114:L120" si="82">ROUND(AVERAGE(F114:J114),2)</f>
        <v>139.72</v>
      </c>
      <c r="M114" s="129">
        <f t="shared" ref="M114:M120" si="83">IF(SUM(F114:J114)=0,0,ROUND(ROUND(AVERAGE(F114:J114),2)*E114,0))</f>
        <v>66</v>
      </c>
      <c r="N114" s="24">
        <f t="shared" ref="N114:N120" si="84">ROUND(L114*E114,0)</f>
        <v>66</v>
      </c>
      <c r="O114" s="1" t="b">
        <f t="shared" ref="O114:O120" si="85">M114=N114</f>
        <v>1</v>
      </c>
      <c r="P114" s="5"/>
      <c r="Q114" s="22"/>
      <c r="R114" s="25">
        <f t="shared" si="41"/>
        <v>139.72</v>
      </c>
      <c r="S114" s="25">
        <f t="shared" si="41"/>
        <v>139.72</v>
      </c>
      <c r="T114" s="25">
        <f t="shared" si="41"/>
        <v>139.72</v>
      </c>
      <c r="U114" s="25">
        <f t="shared" si="41"/>
        <v>139.72</v>
      </c>
      <c r="V114" s="25">
        <f t="shared" si="41"/>
        <v>139.72</v>
      </c>
      <c r="W114" s="12">
        <v>1</v>
      </c>
      <c r="Y114" s="100"/>
      <c r="Z114" s="100"/>
      <c r="AA114" s="102"/>
      <c r="AB114" s="12"/>
      <c r="AC114" s="12"/>
      <c r="AD114" s="52"/>
    </row>
    <row r="115" spans="1:30" s="24" customFormat="1" x14ac:dyDescent="0.2">
      <c r="A115" s="81">
        <f>SUBTOTAL(103,W$28:W115)</f>
        <v>61</v>
      </c>
      <c r="B115" s="116" t="s">
        <v>72</v>
      </c>
      <c r="C115" s="162"/>
      <c r="D115" s="118" t="s">
        <v>79</v>
      </c>
      <c r="E115" s="119">
        <v>1</v>
      </c>
      <c r="F115" s="120">
        <v>1390</v>
      </c>
      <c r="G115" s="120">
        <v>1390</v>
      </c>
      <c r="H115" s="120">
        <v>1356</v>
      </c>
      <c r="I115" s="64"/>
      <c r="J115" s="64"/>
      <c r="K115" s="65">
        <f t="shared" si="81"/>
        <v>1.4238328688906697E-2</v>
      </c>
      <c r="L115" s="55">
        <f t="shared" si="82"/>
        <v>1378.67</v>
      </c>
      <c r="M115" s="129">
        <f t="shared" si="83"/>
        <v>1379</v>
      </c>
      <c r="N115" s="24">
        <f t="shared" si="84"/>
        <v>1379</v>
      </c>
      <c r="O115" s="1" t="b">
        <f t="shared" si="85"/>
        <v>1</v>
      </c>
      <c r="P115" s="5"/>
      <c r="Q115" s="22"/>
      <c r="R115" s="25">
        <f t="shared" si="41"/>
        <v>1378.6666666666667</v>
      </c>
      <c r="S115" s="25">
        <f t="shared" si="41"/>
        <v>1378.6666666666667</v>
      </c>
      <c r="T115" s="25">
        <f t="shared" si="41"/>
        <v>1378.6666666666667</v>
      </c>
      <c r="U115" s="25">
        <f t="shared" si="41"/>
        <v>1378.6666666666667</v>
      </c>
      <c r="V115" s="25">
        <f t="shared" si="41"/>
        <v>1378.6666666666667</v>
      </c>
      <c r="W115" s="12">
        <v>1</v>
      </c>
      <c r="Y115" s="100"/>
      <c r="Z115" s="100"/>
      <c r="AA115" s="102"/>
      <c r="AB115" s="12"/>
      <c r="AC115" s="12"/>
      <c r="AD115" s="52"/>
    </row>
    <row r="116" spans="1:30" s="24" customFormat="1" x14ac:dyDescent="0.2">
      <c r="A116" s="81">
        <f>SUBTOTAL(103,W$28:W116)</f>
        <v>62</v>
      </c>
      <c r="B116" s="116" t="s">
        <v>73</v>
      </c>
      <c r="C116" s="162"/>
      <c r="D116" s="118" t="s">
        <v>79</v>
      </c>
      <c r="E116" s="119">
        <v>1</v>
      </c>
      <c r="F116" s="120">
        <v>2642</v>
      </c>
      <c r="G116" s="120">
        <v>2642</v>
      </c>
      <c r="H116" s="120">
        <v>2577</v>
      </c>
      <c r="I116" s="64"/>
      <c r="J116" s="64"/>
      <c r="K116" s="65">
        <f t="shared" si="81"/>
        <v>1.4321753274635385E-2</v>
      </c>
      <c r="L116" s="55">
        <f t="shared" si="82"/>
        <v>2620.33</v>
      </c>
      <c r="M116" s="129">
        <f t="shared" si="83"/>
        <v>2620</v>
      </c>
      <c r="N116" s="24">
        <f t="shared" si="84"/>
        <v>2620</v>
      </c>
      <c r="O116" s="1" t="b">
        <f t="shared" si="85"/>
        <v>1</v>
      </c>
      <c r="P116" s="5"/>
      <c r="Q116" s="22"/>
      <c r="R116" s="25">
        <f t="shared" si="41"/>
        <v>2620.3333333333335</v>
      </c>
      <c r="S116" s="25">
        <f t="shared" si="41"/>
        <v>2620.3333333333335</v>
      </c>
      <c r="T116" s="25">
        <f t="shared" si="41"/>
        <v>2620.3333333333335</v>
      </c>
      <c r="U116" s="25">
        <f t="shared" si="41"/>
        <v>2620.3333333333335</v>
      </c>
      <c r="V116" s="25">
        <f t="shared" si="41"/>
        <v>2620.3333333333335</v>
      </c>
      <c r="W116" s="12">
        <v>1</v>
      </c>
      <c r="Y116" s="100"/>
      <c r="Z116" s="100"/>
      <c r="AA116" s="102"/>
      <c r="AB116" s="12"/>
      <c r="AC116" s="12"/>
      <c r="AD116" s="52"/>
    </row>
    <row r="117" spans="1:30" s="24" customFormat="1" ht="30" x14ac:dyDescent="0.2">
      <c r="A117" s="81">
        <f>SUBTOTAL(103,W$28:W117)</f>
        <v>63</v>
      </c>
      <c r="B117" s="116" t="s">
        <v>74</v>
      </c>
      <c r="C117" s="162"/>
      <c r="D117" s="118" t="s">
        <v>24</v>
      </c>
      <c r="E117" s="119">
        <v>0.33400000000000002</v>
      </c>
      <c r="F117" s="120">
        <v>3514.97</v>
      </c>
      <c r="G117" s="120">
        <v>3514.97</v>
      </c>
      <c r="H117" s="120">
        <v>3497.01</v>
      </c>
      <c r="I117" s="64"/>
      <c r="J117" s="64"/>
      <c r="K117" s="65">
        <f t="shared" si="81"/>
        <v>2.9550470462282263E-3</v>
      </c>
      <c r="L117" s="55">
        <f t="shared" si="82"/>
        <v>3508.98</v>
      </c>
      <c r="M117" s="129">
        <f t="shared" si="83"/>
        <v>1172</v>
      </c>
      <c r="N117" s="24">
        <f t="shared" si="84"/>
        <v>1172</v>
      </c>
      <c r="O117" s="1" t="b">
        <f t="shared" si="85"/>
        <v>1</v>
      </c>
      <c r="P117" s="5"/>
      <c r="Q117" s="22"/>
      <c r="R117" s="25">
        <f t="shared" si="41"/>
        <v>3508.9833333333336</v>
      </c>
      <c r="S117" s="25">
        <f t="shared" si="41"/>
        <v>3508.9833333333336</v>
      </c>
      <c r="T117" s="25">
        <f t="shared" si="41"/>
        <v>3508.9833333333336</v>
      </c>
      <c r="U117" s="25">
        <f t="shared" si="41"/>
        <v>3508.9833333333336</v>
      </c>
      <c r="V117" s="25">
        <f t="shared" si="41"/>
        <v>3508.9833333333336</v>
      </c>
      <c r="W117" s="12">
        <v>1</v>
      </c>
      <c r="Y117" s="100"/>
      <c r="Z117" s="100"/>
      <c r="AA117" s="102"/>
      <c r="AB117" s="12"/>
      <c r="AC117" s="12"/>
      <c r="AD117" s="52"/>
    </row>
    <row r="118" spans="1:30" s="24" customFormat="1" x14ac:dyDescent="0.2">
      <c r="A118" s="81">
        <f>SUBTOTAL(103,W$28:W118)</f>
        <v>64</v>
      </c>
      <c r="B118" s="116" t="s">
        <v>75</v>
      </c>
      <c r="C118" s="162"/>
      <c r="D118" s="118" t="s">
        <v>79</v>
      </c>
      <c r="E118" s="119">
        <v>1</v>
      </c>
      <c r="F118" s="120">
        <v>9822</v>
      </c>
      <c r="G118" s="120">
        <v>9822</v>
      </c>
      <c r="H118" s="120">
        <v>9772</v>
      </c>
      <c r="I118" s="64"/>
      <c r="J118" s="64"/>
      <c r="K118" s="65">
        <f t="shared" si="81"/>
        <v>2.9440624278423808E-3</v>
      </c>
      <c r="L118" s="55">
        <f t="shared" si="82"/>
        <v>9805.33</v>
      </c>
      <c r="M118" s="129">
        <f t="shared" si="83"/>
        <v>9805</v>
      </c>
      <c r="N118" s="24">
        <f t="shared" si="84"/>
        <v>9805</v>
      </c>
      <c r="O118" s="1" t="b">
        <f t="shared" si="85"/>
        <v>1</v>
      </c>
      <c r="P118" s="5"/>
      <c r="Q118" s="22"/>
      <c r="R118" s="25">
        <f t="shared" si="41"/>
        <v>9805.3333333333339</v>
      </c>
      <c r="S118" s="25">
        <f t="shared" si="41"/>
        <v>9805.3333333333339</v>
      </c>
      <c r="T118" s="25">
        <f t="shared" si="41"/>
        <v>9805.3333333333339</v>
      </c>
      <c r="U118" s="25">
        <f t="shared" si="41"/>
        <v>9805.3333333333339</v>
      </c>
      <c r="V118" s="25">
        <f t="shared" si="41"/>
        <v>9805.3333333333339</v>
      </c>
      <c r="W118" s="12">
        <v>1</v>
      </c>
      <c r="Y118" s="100"/>
      <c r="Z118" s="100"/>
      <c r="AA118" s="102"/>
      <c r="AB118" s="12"/>
      <c r="AC118" s="12"/>
      <c r="AD118" s="52"/>
    </row>
    <row r="119" spans="1:30" s="24" customFormat="1" x14ac:dyDescent="0.2">
      <c r="A119" s="81">
        <f>SUBTOTAL(103,W$28:W119)</f>
        <v>65</v>
      </c>
      <c r="B119" s="116" t="s">
        <v>76</v>
      </c>
      <c r="C119" s="162"/>
      <c r="D119" s="118" t="s">
        <v>79</v>
      </c>
      <c r="E119" s="119">
        <v>1</v>
      </c>
      <c r="F119" s="120">
        <v>1538</v>
      </c>
      <c r="G119" s="120">
        <v>1538</v>
      </c>
      <c r="H119" s="120">
        <v>1500</v>
      </c>
      <c r="I119" s="64"/>
      <c r="J119" s="64"/>
      <c r="K119" s="65">
        <f t="shared" si="81"/>
        <v>1.4383289048873224E-2</v>
      </c>
      <c r="L119" s="55">
        <f t="shared" si="82"/>
        <v>1525.33</v>
      </c>
      <c r="M119" s="129">
        <f t="shared" si="83"/>
        <v>1525</v>
      </c>
      <c r="N119" s="24">
        <f t="shared" si="84"/>
        <v>1525</v>
      </c>
      <c r="O119" s="1" t="b">
        <f t="shared" si="85"/>
        <v>1</v>
      </c>
      <c r="P119" s="5"/>
      <c r="Q119" s="22"/>
      <c r="R119" s="25">
        <f t="shared" si="41"/>
        <v>1525.3333333333333</v>
      </c>
      <c r="S119" s="25">
        <f t="shared" si="41"/>
        <v>1525.3333333333333</v>
      </c>
      <c r="T119" s="25">
        <f t="shared" si="41"/>
        <v>1525.3333333333333</v>
      </c>
      <c r="U119" s="25">
        <f t="shared" si="41"/>
        <v>1525.3333333333333</v>
      </c>
      <c r="V119" s="25">
        <f t="shared" si="41"/>
        <v>1525.3333333333333</v>
      </c>
      <c r="W119" s="12">
        <v>1</v>
      </c>
      <c r="Y119" s="100"/>
      <c r="Z119" s="100"/>
      <c r="AA119" s="102"/>
      <c r="AB119" s="12"/>
      <c r="AC119" s="12"/>
      <c r="AD119" s="52"/>
    </row>
    <row r="120" spans="1:30" s="24" customFormat="1" ht="30" x14ac:dyDescent="0.2">
      <c r="A120" s="81">
        <f>SUBTOTAL(103,W$28:W120)</f>
        <v>66</v>
      </c>
      <c r="B120" s="116" t="s">
        <v>77</v>
      </c>
      <c r="C120" s="162"/>
      <c r="D120" s="118" t="s">
        <v>79</v>
      </c>
      <c r="E120" s="119">
        <v>1</v>
      </c>
      <c r="F120" s="120">
        <v>18556</v>
      </c>
      <c r="G120" s="120">
        <v>18556</v>
      </c>
      <c r="H120" s="120">
        <v>18460</v>
      </c>
      <c r="I120" s="64"/>
      <c r="J120" s="64"/>
      <c r="K120" s="65">
        <f t="shared" si="81"/>
        <v>2.9920981344312282E-3</v>
      </c>
      <c r="L120" s="55">
        <f t="shared" si="82"/>
        <v>18524</v>
      </c>
      <c r="M120" s="129">
        <f t="shared" si="83"/>
        <v>18524</v>
      </c>
      <c r="N120" s="24">
        <f t="shared" si="84"/>
        <v>18524</v>
      </c>
      <c r="O120" s="1" t="b">
        <f t="shared" si="85"/>
        <v>1</v>
      </c>
      <c r="P120" s="5"/>
      <c r="Q120" s="22"/>
      <c r="R120" s="25">
        <f t="shared" si="41"/>
        <v>18524</v>
      </c>
      <c r="S120" s="25">
        <f t="shared" si="41"/>
        <v>18524</v>
      </c>
      <c r="T120" s="25">
        <f t="shared" si="41"/>
        <v>18524</v>
      </c>
      <c r="U120" s="25">
        <f t="shared" si="41"/>
        <v>18524</v>
      </c>
      <c r="V120" s="25">
        <f t="shared" si="41"/>
        <v>18524</v>
      </c>
      <c r="W120" s="12">
        <v>1</v>
      </c>
      <c r="Y120" s="100"/>
      <c r="Z120" s="100"/>
      <c r="AA120" s="102"/>
      <c r="AB120" s="12"/>
      <c r="AC120" s="12"/>
      <c r="AD120" s="52"/>
    </row>
    <row r="121" spans="1:30" s="24" customFormat="1" x14ac:dyDescent="0.2">
      <c r="A121" s="81">
        <f>SUBTOTAL(103,W$28:W121)</f>
        <v>67</v>
      </c>
      <c r="B121" s="116" t="s">
        <v>78</v>
      </c>
      <c r="C121" s="162"/>
      <c r="D121" s="118" t="s">
        <v>79</v>
      </c>
      <c r="E121" s="119">
        <v>1</v>
      </c>
      <c r="F121" s="120"/>
      <c r="G121" s="120"/>
      <c r="H121" s="120"/>
      <c r="I121" s="64"/>
      <c r="J121" s="64"/>
      <c r="K121" s="145"/>
      <c r="L121" s="146"/>
      <c r="M121" s="129">
        <f t="shared" si="79"/>
        <v>0</v>
      </c>
      <c r="N121" s="24" t="e">
        <v>#DIV/0!</v>
      </c>
      <c r="O121" s="1" t="e">
        <v>#DIV/0!</v>
      </c>
      <c r="P121" s="5"/>
      <c r="Q121" s="22"/>
      <c r="R121" s="25" t="e">
        <v>#DIV/0!</v>
      </c>
      <c r="S121" s="25" t="e">
        <v>#DIV/0!</v>
      </c>
      <c r="T121" s="25" t="e">
        <v>#DIV/0!</v>
      </c>
      <c r="U121" s="25" t="e">
        <v>#DIV/0!</v>
      </c>
      <c r="V121" s="25" t="e">
        <v>#DIV/0!</v>
      </c>
      <c r="W121" s="12">
        <v>1</v>
      </c>
      <c r="Y121" s="100"/>
      <c r="Z121" s="100"/>
      <c r="AA121" s="102"/>
      <c r="AB121" s="12"/>
      <c r="AC121" s="12"/>
      <c r="AD121" s="52"/>
    </row>
    <row r="122" spans="1:30" s="24" customFormat="1" ht="28.5" x14ac:dyDescent="0.2">
      <c r="A122" s="81"/>
      <c r="B122" s="115" t="s">
        <v>80</v>
      </c>
      <c r="C122" s="162"/>
      <c r="D122" s="118"/>
      <c r="E122" s="119"/>
      <c r="F122" s="120"/>
      <c r="G122" s="120"/>
      <c r="H122" s="120"/>
      <c r="I122" s="64"/>
      <c r="J122" s="64"/>
      <c r="K122" s="65"/>
      <c r="L122" s="55"/>
      <c r="M122" s="129"/>
      <c r="O122" s="1"/>
      <c r="P122" s="5"/>
      <c r="Q122" s="22"/>
      <c r="R122" s="25"/>
      <c r="S122" s="25"/>
      <c r="T122" s="25"/>
      <c r="U122" s="25"/>
      <c r="V122" s="25"/>
      <c r="W122" s="12"/>
      <c r="Y122" s="100"/>
      <c r="Z122" s="100"/>
      <c r="AA122" s="102"/>
      <c r="AB122" s="12"/>
      <c r="AC122" s="12"/>
      <c r="AD122" s="52"/>
    </row>
    <row r="123" spans="1:30" s="24" customFormat="1" ht="45" x14ac:dyDescent="0.2">
      <c r="A123" s="81">
        <f>SUBTOTAL(103,W$28:W123)</f>
        <v>68</v>
      </c>
      <c r="B123" s="116" t="s">
        <v>15</v>
      </c>
      <c r="C123" s="162"/>
      <c r="D123" s="118" t="s">
        <v>17</v>
      </c>
      <c r="E123" s="119">
        <v>50</v>
      </c>
      <c r="F123" s="120">
        <v>1654.64</v>
      </c>
      <c r="G123" s="120">
        <v>1688.68</v>
      </c>
      <c r="H123" s="120">
        <v>1627.26</v>
      </c>
      <c r="I123" s="64"/>
      <c r="J123" s="64"/>
      <c r="K123" s="65">
        <f t="shared" si="29"/>
        <v>1.8571346928358753E-2</v>
      </c>
      <c r="L123" s="55">
        <f t="shared" si="30"/>
        <v>1656.86</v>
      </c>
      <c r="M123" s="129">
        <f t="shared" si="79"/>
        <v>82843</v>
      </c>
      <c r="N123" s="24">
        <f t="shared" si="80"/>
        <v>82843</v>
      </c>
      <c r="O123" s="1" t="b">
        <f t="shared" si="32"/>
        <v>1</v>
      </c>
      <c r="P123" s="5"/>
      <c r="Q123" s="22"/>
      <c r="R123" s="25">
        <f t="shared" si="41"/>
        <v>1656.86</v>
      </c>
      <c r="S123" s="25">
        <f t="shared" si="41"/>
        <v>1656.86</v>
      </c>
      <c r="T123" s="25">
        <f t="shared" si="41"/>
        <v>1656.86</v>
      </c>
      <c r="U123" s="25">
        <f t="shared" si="41"/>
        <v>1656.86</v>
      </c>
      <c r="V123" s="25">
        <f t="shared" si="41"/>
        <v>1656.86</v>
      </c>
      <c r="W123" s="12">
        <v>1</v>
      </c>
      <c r="Y123" s="100"/>
      <c r="Z123" s="100"/>
      <c r="AA123" s="102"/>
      <c r="AB123" s="12"/>
      <c r="AC123" s="12"/>
      <c r="AD123" s="52"/>
    </row>
    <row r="124" spans="1:30" s="24" customFormat="1" ht="45" x14ac:dyDescent="0.2">
      <c r="A124" s="81">
        <f>SUBTOTAL(103,W$28:W124)</f>
        <v>69</v>
      </c>
      <c r="B124" s="117" t="s">
        <v>16</v>
      </c>
      <c r="C124" s="162"/>
      <c r="D124" s="118" t="s">
        <v>18</v>
      </c>
      <c r="E124" s="119">
        <v>4.5</v>
      </c>
      <c r="F124" s="120">
        <v>139.56</v>
      </c>
      <c r="G124" s="120">
        <v>139.56</v>
      </c>
      <c r="H124" s="120">
        <v>136.22</v>
      </c>
      <c r="I124" s="64"/>
      <c r="J124" s="64"/>
      <c r="K124" s="65">
        <f t="shared" si="29"/>
        <v>1.3928467514025487E-2</v>
      </c>
      <c r="L124" s="55">
        <f t="shared" si="30"/>
        <v>138.44999999999999</v>
      </c>
      <c r="M124" s="129">
        <f t="shared" si="79"/>
        <v>623</v>
      </c>
      <c r="N124" s="24">
        <f t="shared" si="80"/>
        <v>623</v>
      </c>
      <c r="O124" s="1" t="b">
        <f t="shared" si="32"/>
        <v>1</v>
      </c>
      <c r="P124" s="5"/>
      <c r="Q124" s="22"/>
      <c r="R124" s="25">
        <f t="shared" si="41"/>
        <v>138.44666666666669</v>
      </c>
      <c r="S124" s="25">
        <f t="shared" si="41"/>
        <v>138.44666666666669</v>
      </c>
      <c r="T124" s="25">
        <f t="shared" si="41"/>
        <v>138.44666666666669</v>
      </c>
      <c r="U124" s="25">
        <f t="shared" si="41"/>
        <v>138.44666666666669</v>
      </c>
      <c r="V124" s="25">
        <f t="shared" si="41"/>
        <v>138.44666666666669</v>
      </c>
      <c r="W124" s="12">
        <v>1</v>
      </c>
      <c r="Y124" s="100"/>
      <c r="Z124" s="100"/>
      <c r="AA124" s="102"/>
      <c r="AB124" s="12"/>
      <c r="AC124" s="12"/>
      <c r="AD124" s="52"/>
    </row>
    <row r="125" spans="1:30" s="24" customFormat="1" x14ac:dyDescent="0.2">
      <c r="A125" s="81"/>
      <c r="B125" s="124" t="s">
        <v>51</v>
      </c>
      <c r="C125" s="162"/>
      <c r="D125" s="118"/>
      <c r="E125" s="119"/>
      <c r="F125" s="121"/>
      <c r="G125" s="120"/>
      <c r="H125" s="120"/>
      <c r="I125" s="64"/>
      <c r="J125" s="64"/>
      <c r="K125" s="65"/>
      <c r="L125" s="55"/>
      <c r="M125" s="55"/>
      <c r="O125" s="1"/>
      <c r="P125" s="5"/>
      <c r="Q125" s="22"/>
      <c r="R125" s="25"/>
      <c r="S125" s="25"/>
      <c r="T125" s="25"/>
      <c r="U125" s="25"/>
      <c r="V125" s="25"/>
      <c r="W125" s="12"/>
      <c r="Y125" s="100"/>
      <c r="Z125" s="100"/>
      <c r="AA125" s="102"/>
      <c r="AB125" s="12"/>
      <c r="AC125" s="12"/>
      <c r="AD125" s="52"/>
    </row>
    <row r="126" spans="1:30" s="24" customFormat="1" ht="45" x14ac:dyDescent="0.2">
      <c r="A126" s="81">
        <f>SUBTOTAL(103,W$28:W126)</f>
        <v>70</v>
      </c>
      <c r="B126" s="116" t="s">
        <v>26</v>
      </c>
      <c r="C126" s="162"/>
      <c r="D126" s="118" t="s">
        <v>25</v>
      </c>
      <c r="E126" s="119">
        <v>0.187</v>
      </c>
      <c r="F126" s="120">
        <v>27764.71</v>
      </c>
      <c r="G126" s="120">
        <v>31860.959999999999</v>
      </c>
      <c r="H126" s="120">
        <v>27593.58</v>
      </c>
      <c r="I126" s="64"/>
      <c r="J126" s="64"/>
      <c r="K126" s="65">
        <f t="shared" si="29"/>
        <v>8.309705985321926E-2</v>
      </c>
      <c r="L126" s="55">
        <f t="shared" si="30"/>
        <v>29073.08</v>
      </c>
      <c r="M126" s="129">
        <f t="shared" ref="M126:M127" si="86">IF(SUM(F126:J126)=0,0,ROUND(ROUND(AVERAGE(F126:J126),2)*E126,0))</f>
        <v>5437</v>
      </c>
      <c r="N126" s="24">
        <f t="shared" ref="N126:N127" si="87">ROUND(L126*E126,0)</f>
        <v>5437</v>
      </c>
      <c r="O126" s="1" t="b">
        <f t="shared" si="32"/>
        <v>1</v>
      </c>
      <c r="P126" s="5"/>
      <c r="Q126" s="22"/>
      <c r="R126" s="25">
        <f t="shared" si="41"/>
        <v>29073.083333333332</v>
      </c>
      <c r="S126" s="25">
        <f t="shared" si="41"/>
        <v>29073.083333333332</v>
      </c>
      <c r="T126" s="25">
        <f t="shared" si="41"/>
        <v>29073.083333333332</v>
      </c>
      <c r="U126" s="25">
        <f t="shared" si="41"/>
        <v>29073.083333333332</v>
      </c>
      <c r="V126" s="25">
        <f t="shared" si="41"/>
        <v>29073.083333333332</v>
      </c>
      <c r="W126" s="12">
        <v>1</v>
      </c>
      <c r="Y126" s="100"/>
      <c r="Z126" s="100"/>
      <c r="AA126" s="102"/>
      <c r="AB126" s="12"/>
      <c r="AC126" s="12"/>
      <c r="AD126" s="52"/>
    </row>
    <row r="127" spans="1:30" s="24" customFormat="1" ht="45" x14ac:dyDescent="0.2">
      <c r="A127" s="81">
        <f>SUBTOTAL(103,W$28:W127)</f>
        <v>71</v>
      </c>
      <c r="B127" s="116" t="s">
        <v>27</v>
      </c>
      <c r="C127" s="162"/>
      <c r="D127" s="118" t="s">
        <v>25</v>
      </c>
      <c r="E127" s="119">
        <v>25.9</v>
      </c>
      <c r="F127" s="120">
        <v>6340.62</v>
      </c>
      <c r="G127" s="120">
        <v>6716.53</v>
      </c>
      <c r="H127" s="120">
        <v>6293.71</v>
      </c>
      <c r="I127" s="64"/>
      <c r="J127" s="64"/>
      <c r="K127" s="65">
        <f t="shared" si="29"/>
        <v>3.5930712439101183E-2</v>
      </c>
      <c r="L127" s="55">
        <f t="shared" si="30"/>
        <v>6450.29</v>
      </c>
      <c r="M127" s="129">
        <f t="shared" si="86"/>
        <v>167063</v>
      </c>
      <c r="N127" s="24">
        <f t="shared" si="87"/>
        <v>167063</v>
      </c>
      <c r="O127" s="1" t="b">
        <f t="shared" si="32"/>
        <v>1</v>
      </c>
      <c r="P127" s="5"/>
      <c r="Q127" s="22"/>
      <c r="R127" s="25">
        <f t="shared" si="41"/>
        <v>6450.2866666666669</v>
      </c>
      <c r="S127" s="25">
        <f t="shared" si="41"/>
        <v>6450.2866666666669</v>
      </c>
      <c r="T127" s="25">
        <f t="shared" si="41"/>
        <v>6450.2866666666669</v>
      </c>
      <c r="U127" s="25">
        <f t="shared" si="41"/>
        <v>6450.2866666666669</v>
      </c>
      <c r="V127" s="25">
        <f t="shared" si="41"/>
        <v>6450.2866666666669</v>
      </c>
      <c r="W127" s="12">
        <v>1</v>
      </c>
      <c r="Y127" s="100"/>
      <c r="Z127" s="100"/>
      <c r="AA127" s="102"/>
      <c r="AB127" s="12"/>
      <c r="AC127" s="12"/>
      <c r="AD127" s="52"/>
    </row>
    <row r="128" spans="1:30" s="24" customFormat="1" x14ac:dyDescent="0.2">
      <c r="A128" s="81"/>
      <c r="B128" s="124" t="s">
        <v>52</v>
      </c>
      <c r="C128" s="162"/>
      <c r="D128" s="118"/>
      <c r="E128" s="119"/>
      <c r="F128" s="121"/>
      <c r="G128" s="120"/>
      <c r="H128" s="120"/>
      <c r="I128" s="64"/>
      <c r="J128" s="64"/>
      <c r="K128" s="65"/>
      <c r="L128" s="55"/>
      <c r="M128" s="55"/>
      <c r="O128" s="1"/>
      <c r="P128" s="5"/>
      <c r="Q128" s="22"/>
      <c r="R128" s="25"/>
      <c r="S128" s="25"/>
      <c r="T128" s="25"/>
      <c r="U128" s="25"/>
      <c r="V128" s="25"/>
      <c r="W128" s="12"/>
      <c r="Y128" s="100"/>
      <c r="Z128" s="100"/>
      <c r="AA128" s="102"/>
      <c r="AB128" s="12"/>
      <c r="AC128" s="12"/>
      <c r="AD128" s="52"/>
    </row>
    <row r="129" spans="1:30" s="24" customFormat="1" ht="75" x14ac:dyDescent="0.2">
      <c r="A129" s="81">
        <f>SUBTOTAL(103,W$28:W129)</f>
        <v>72</v>
      </c>
      <c r="B129" s="125" t="s">
        <v>53</v>
      </c>
      <c r="C129" s="162"/>
      <c r="D129" s="118" t="s">
        <v>17</v>
      </c>
      <c r="E129" s="119">
        <v>2676</v>
      </c>
      <c r="F129" s="121">
        <v>725.55</v>
      </c>
      <c r="G129" s="120">
        <v>753.45</v>
      </c>
      <c r="H129" s="120">
        <v>720.78</v>
      </c>
      <c r="I129" s="64"/>
      <c r="J129" s="64"/>
      <c r="K129" s="65">
        <f t="shared" ref="K129" si="88">SQRT(SUMX2MY2(F129:J129,R129:V129)/(SUBTOTAL(3,F129:J129)-1))/AVERAGE(F129:J129)</f>
        <v>2.4066446978575778E-2</v>
      </c>
      <c r="L129" s="55">
        <f t="shared" ref="L129" si="89">ROUND(AVERAGE(F129:J129),2)</f>
        <v>733.26</v>
      </c>
      <c r="M129" s="129">
        <f t="shared" ref="M129" si="90">IF(SUM(F129:J129)=0,0,ROUND(ROUND(AVERAGE(F129:J129),2)*E129,0))</f>
        <v>1962204</v>
      </c>
      <c r="N129" s="24">
        <f t="shared" ref="N129" si="91">ROUND(L129*E129,0)</f>
        <v>1962204</v>
      </c>
      <c r="O129" s="1" t="b">
        <f t="shared" ref="O129" si="92">M129=N129</f>
        <v>1</v>
      </c>
      <c r="P129" s="5"/>
      <c r="Q129" s="22"/>
      <c r="R129" s="25">
        <f t="shared" si="41"/>
        <v>733.25999999999988</v>
      </c>
      <c r="S129" s="25">
        <f t="shared" si="41"/>
        <v>733.25999999999988</v>
      </c>
      <c r="T129" s="25">
        <f t="shared" si="41"/>
        <v>733.25999999999988</v>
      </c>
      <c r="U129" s="25">
        <f t="shared" si="41"/>
        <v>733.25999999999988</v>
      </c>
      <c r="V129" s="25">
        <f t="shared" si="41"/>
        <v>733.25999999999988</v>
      </c>
      <c r="W129" s="12">
        <v>1</v>
      </c>
      <c r="Y129" s="100"/>
      <c r="Z129" s="100"/>
      <c r="AA129" s="102"/>
      <c r="AB129" s="12"/>
      <c r="AC129" s="12"/>
      <c r="AD129" s="52"/>
    </row>
    <row r="130" spans="1:30" s="24" customFormat="1" x14ac:dyDescent="0.2">
      <c r="A130" s="81"/>
      <c r="B130" s="124" t="s">
        <v>28</v>
      </c>
      <c r="C130" s="162"/>
      <c r="D130" s="118"/>
      <c r="E130" s="119"/>
      <c r="F130" s="121"/>
      <c r="G130" s="120"/>
      <c r="H130" s="120"/>
      <c r="I130" s="64"/>
      <c r="J130" s="64"/>
      <c r="K130" s="65"/>
      <c r="L130" s="55"/>
      <c r="M130" s="55"/>
      <c r="O130" s="1"/>
      <c r="P130" s="5"/>
      <c r="Q130" s="22"/>
      <c r="R130" s="25"/>
      <c r="S130" s="25"/>
      <c r="T130" s="25"/>
      <c r="U130" s="25"/>
      <c r="V130" s="25"/>
      <c r="W130" s="12"/>
      <c r="Y130" s="100"/>
      <c r="Z130" s="100"/>
      <c r="AA130" s="102"/>
      <c r="AB130" s="12"/>
      <c r="AC130" s="12"/>
      <c r="AD130" s="52"/>
    </row>
    <row r="131" spans="1:30" s="24" customFormat="1" ht="30" x14ac:dyDescent="0.2">
      <c r="A131" s="81"/>
      <c r="B131" s="125" t="s">
        <v>14</v>
      </c>
      <c r="C131" s="162"/>
      <c r="D131" s="118"/>
      <c r="E131" s="119"/>
      <c r="F131" s="121"/>
      <c r="G131" s="120"/>
      <c r="H131" s="120"/>
      <c r="I131" s="64"/>
      <c r="J131" s="64"/>
      <c r="K131" s="65"/>
      <c r="L131" s="55"/>
      <c r="M131" s="55"/>
      <c r="O131" s="1"/>
      <c r="P131" s="5"/>
      <c r="Q131" s="22"/>
      <c r="R131" s="25"/>
      <c r="S131" s="25"/>
      <c r="T131" s="25"/>
      <c r="U131" s="25"/>
      <c r="V131" s="25"/>
      <c r="W131" s="12"/>
      <c r="Y131" s="100"/>
      <c r="Z131" s="100"/>
      <c r="AA131" s="102"/>
      <c r="AB131" s="12"/>
      <c r="AC131" s="12"/>
      <c r="AD131" s="52"/>
    </row>
    <row r="132" spans="1:30" s="24" customFormat="1" ht="28.5" x14ac:dyDescent="0.2">
      <c r="A132" s="81"/>
      <c r="B132" s="126" t="s">
        <v>30</v>
      </c>
      <c r="C132" s="162"/>
      <c r="D132" s="118"/>
      <c r="E132" s="119"/>
      <c r="F132" s="121"/>
      <c r="G132" s="120"/>
      <c r="H132" s="120"/>
      <c r="I132" s="64"/>
      <c r="J132" s="64"/>
      <c r="K132" s="65"/>
      <c r="L132" s="55"/>
      <c r="M132" s="55"/>
      <c r="O132" s="1"/>
      <c r="P132" s="5"/>
      <c r="Q132" s="22"/>
      <c r="R132" s="25"/>
      <c r="S132" s="25"/>
      <c r="T132" s="25"/>
      <c r="U132" s="25"/>
      <c r="V132" s="25"/>
      <c r="W132" s="12"/>
      <c r="Y132" s="100"/>
      <c r="Z132" s="100"/>
      <c r="AA132" s="102"/>
      <c r="AB132" s="12"/>
      <c r="AC132" s="12"/>
      <c r="AD132" s="52"/>
    </row>
    <row r="133" spans="1:30" s="24" customFormat="1" ht="45" x14ac:dyDescent="0.2">
      <c r="A133" s="81">
        <f>SUBTOTAL(103,W$28:W133)</f>
        <v>73</v>
      </c>
      <c r="B133" s="116" t="s">
        <v>47</v>
      </c>
      <c r="C133" s="162"/>
      <c r="D133" s="118" t="s">
        <v>17</v>
      </c>
      <c r="E133" s="119">
        <v>40</v>
      </c>
      <c r="F133" s="120">
        <v>2191.1799999999998</v>
      </c>
      <c r="G133" s="120">
        <v>2238.35</v>
      </c>
      <c r="H133" s="120">
        <v>2155.75</v>
      </c>
      <c r="I133" s="64"/>
      <c r="J133" s="64"/>
      <c r="K133" s="65">
        <f t="shared" si="29"/>
        <v>1.8877929846367117E-2</v>
      </c>
      <c r="L133" s="55">
        <f t="shared" si="30"/>
        <v>2195.09</v>
      </c>
      <c r="M133" s="129">
        <f t="shared" ref="M133:M134" si="93">IF(SUM(F133:J133)=0,0,ROUND(ROUND(AVERAGE(F133:J133),2)*E133,0))</f>
        <v>87804</v>
      </c>
      <c r="N133" s="24">
        <f t="shared" ref="N133:N134" si="94">ROUND(L133*E133,0)</f>
        <v>87804</v>
      </c>
      <c r="O133" s="1" t="b">
        <f t="shared" si="32"/>
        <v>1</v>
      </c>
      <c r="P133" s="5"/>
      <c r="Q133" s="22"/>
      <c r="R133" s="25">
        <f t="shared" si="41"/>
        <v>2195.0933333333332</v>
      </c>
      <c r="S133" s="25">
        <f t="shared" si="41"/>
        <v>2195.0933333333332</v>
      </c>
      <c r="T133" s="25">
        <f t="shared" si="41"/>
        <v>2195.0933333333332</v>
      </c>
      <c r="U133" s="25">
        <f t="shared" si="41"/>
        <v>2195.0933333333332</v>
      </c>
      <c r="V133" s="25">
        <f t="shared" si="41"/>
        <v>2195.0933333333332</v>
      </c>
      <c r="W133" s="12">
        <v>1</v>
      </c>
      <c r="Y133" s="100"/>
      <c r="Z133" s="100"/>
      <c r="AA133" s="102"/>
      <c r="AB133" s="12"/>
      <c r="AC133" s="12"/>
      <c r="AD133" s="52"/>
    </row>
    <row r="134" spans="1:30" s="24" customFormat="1" ht="45" x14ac:dyDescent="0.2">
      <c r="A134" s="81">
        <f>SUBTOTAL(103,W$28:W134)</f>
        <v>74</v>
      </c>
      <c r="B134" s="117" t="s">
        <v>16</v>
      </c>
      <c r="C134" s="162"/>
      <c r="D134" s="118" t="s">
        <v>18</v>
      </c>
      <c r="E134" s="119">
        <v>5</v>
      </c>
      <c r="F134" s="120">
        <v>139.4</v>
      </c>
      <c r="G134" s="120">
        <v>139.4</v>
      </c>
      <c r="H134" s="120">
        <v>136</v>
      </c>
      <c r="I134" s="64"/>
      <c r="J134" s="64"/>
      <c r="K134" s="65">
        <f t="shared" si="29"/>
        <v>1.4197137766949879E-2</v>
      </c>
      <c r="L134" s="55">
        <f t="shared" si="30"/>
        <v>138.27000000000001</v>
      </c>
      <c r="M134" s="129">
        <f t="shared" si="93"/>
        <v>691</v>
      </c>
      <c r="N134" s="24">
        <f t="shared" si="94"/>
        <v>691</v>
      </c>
      <c r="O134" s="1" t="b">
        <f t="shared" si="32"/>
        <v>1</v>
      </c>
      <c r="P134" s="5"/>
      <c r="Q134" s="22"/>
      <c r="R134" s="25">
        <f t="shared" si="41"/>
        <v>138.26666666666668</v>
      </c>
      <c r="S134" s="25">
        <f t="shared" si="41"/>
        <v>138.26666666666668</v>
      </c>
      <c r="T134" s="25">
        <f t="shared" si="41"/>
        <v>138.26666666666668</v>
      </c>
      <c r="U134" s="25">
        <f t="shared" si="41"/>
        <v>138.26666666666668</v>
      </c>
      <c r="V134" s="25">
        <f t="shared" si="41"/>
        <v>138.26666666666668</v>
      </c>
      <c r="W134" s="12">
        <v>1</v>
      </c>
      <c r="Y134" s="100"/>
      <c r="Z134" s="100"/>
      <c r="AA134" s="102"/>
      <c r="AB134" s="12"/>
      <c r="AC134" s="12"/>
      <c r="AD134" s="52"/>
    </row>
    <row r="135" spans="1:30" s="24" customFormat="1" x14ac:dyDescent="0.2">
      <c r="A135" s="81"/>
      <c r="B135" s="124" t="s">
        <v>55</v>
      </c>
      <c r="C135" s="162"/>
      <c r="D135" s="118"/>
      <c r="E135" s="119"/>
      <c r="F135" s="121"/>
      <c r="G135" s="55"/>
      <c r="H135" s="99"/>
      <c r="I135" s="64"/>
      <c r="J135" s="64"/>
      <c r="K135" s="65"/>
      <c r="L135" s="55"/>
      <c r="M135" s="55"/>
      <c r="O135" s="1"/>
      <c r="P135" s="5"/>
      <c r="Q135" s="22"/>
      <c r="R135" s="25"/>
      <c r="S135" s="25"/>
      <c r="T135" s="25"/>
      <c r="U135" s="25"/>
      <c r="V135" s="25"/>
      <c r="W135" s="12"/>
      <c r="Y135" s="100"/>
      <c r="Z135" s="100"/>
      <c r="AA135" s="102"/>
      <c r="AB135" s="12"/>
      <c r="AC135" s="12"/>
      <c r="AD135" s="52"/>
    </row>
    <row r="136" spans="1:30" s="24" customFormat="1" ht="45" x14ac:dyDescent="0.2">
      <c r="A136" s="81">
        <f>SUBTOTAL(103,W$28:W136)</f>
        <v>75</v>
      </c>
      <c r="B136" s="116" t="s">
        <v>26</v>
      </c>
      <c r="C136" s="162"/>
      <c r="D136" s="118" t="s">
        <v>25</v>
      </c>
      <c r="E136" s="119">
        <v>7.2999999999999995E-2</v>
      </c>
      <c r="F136" s="127">
        <v>28136.99</v>
      </c>
      <c r="G136" s="127">
        <v>32232.880000000001</v>
      </c>
      <c r="H136" s="127">
        <v>27958.9</v>
      </c>
      <c r="I136" s="64"/>
      <c r="J136" s="64"/>
      <c r="K136" s="65">
        <f t="shared" si="29"/>
        <v>8.2118666847257785E-2</v>
      </c>
      <c r="L136" s="55">
        <f t="shared" si="30"/>
        <v>29442.92</v>
      </c>
      <c r="M136" s="129">
        <f t="shared" ref="M136:M137" si="95">IF(SUM(F136:J136)=0,0,ROUND(ROUND(AVERAGE(F136:J136),2)*E136,0))</f>
        <v>2149</v>
      </c>
      <c r="N136" s="24">
        <f t="shared" ref="N136:N137" si="96">ROUND(L136*E136,0)</f>
        <v>2149</v>
      </c>
      <c r="O136" s="1" t="b">
        <f t="shared" si="32"/>
        <v>1</v>
      </c>
      <c r="P136" s="5"/>
      <c r="Q136" s="22"/>
      <c r="R136" s="25">
        <f t="shared" si="41"/>
        <v>29442.923333333336</v>
      </c>
      <c r="S136" s="25">
        <f t="shared" si="41"/>
        <v>29442.923333333336</v>
      </c>
      <c r="T136" s="25">
        <f t="shared" si="41"/>
        <v>29442.923333333336</v>
      </c>
      <c r="U136" s="25">
        <f t="shared" si="41"/>
        <v>29442.923333333336</v>
      </c>
      <c r="V136" s="25">
        <f t="shared" si="41"/>
        <v>29442.923333333336</v>
      </c>
      <c r="W136" s="12">
        <v>1</v>
      </c>
      <c r="Y136" s="100"/>
      <c r="Z136" s="100"/>
      <c r="AA136" s="102"/>
      <c r="AB136" s="12"/>
      <c r="AC136" s="12"/>
      <c r="AD136" s="52"/>
    </row>
    <row r="137" spans="1:30" s="24" customFormat="1" ht="45" x14ac:dyDescent="0.2">
      <c r="A137" s="81">
        <f>SUBTOTAL(103,W$28:W137)</f>
        <v>76</v>
      </c>
      <c r="B137" s="116" t="s">
        <v>27</v>
      </c>
      <c r="C137" s="162"/>
      <c r="D137" s="118" t="s">
        <v>25</v>
      </c>
      <c r="E137" s="119">
        <v>20.2</v>
      </c>
      <c r="F137" s="120">
        <v>6340.64</v>
      </c>
      <c r="G137" s="120">
        <v>6716.63</v>
      </c>
      <c r="H137" s="120">
        <v>6293.76</v>
      </c>
      <c r="I137" s="64"/>
      <c r="J137" s="64"/>
      <c r="K137" s="65">
        <f t="shared" si="29"/>
        <v>3.5935949639684973E-2</v>
      </c>
      <c r="L137" s="55">
        <f t="shared" si="30"/>
        <v>6450.34</v>
      </c>
      <c r="M137" s="129">
        <f t="shared" si="95"/>
        <v>130297</v>
      </c>
      <c r="N137" s="24">
        <f t="shared" si="96"/>
        <v>130297</v>
      </c>
      <c r="O137" s="1" t="b">
        <f t="shared" si="32"/>
        <v>1</v>
      </c>
      <c r="P137" s="5"/>
      <c r="Q137" s="22"/>
      <c r="R137" s="25">
        <f t="shared" si="41"/>
        <v>6450.3433333333332</v>
      </c>
      <c r="S137" s="25">
        <f t="shared" si="41"/>
        <v>6450.3433333333332</v>
      </c>
      <c r="T137" s="25">
        <f t="shared" si="41"/>
        <v>6450.3433333333332</v>
      </c>
      <c r="U137" s="25">
        <f t="shared" si="41"/>
        <v>6450.3433333333332</v>
      </c>
      <c r="V137" s="25">
        <f t="shared" si="41"/>
        <v>6450.3433333333332</v>
      </c>
      <c r="W137" s="12">
        <v>1</v>
      </c>
      <c r="Y137" s="100"/>
      <c r="Z137" s="100"/>
      <c r="AA137" s="102"/>
      <c r="AB137" s="12"/>
      <c r="AC137" s="12"/>
      <c r="AD137" s="52"/>
    </row>
    <row r="138" spans="1:30" s="24" customFormat="1" ht="42.75" x14ac:dyDescent="0.2">
      <c r="A138" s="81"/>
      <c r="B138" s="115" t="s">
        <v>69</v>
      </c>
      <c r="C138" s="162"/>
      <c r="D138" s="118"/>
      <c r="E138" s="119"/>
      <c r="F138" s="121"/>
      <c r="G138" s="55"/>
      <c r="H138" s="99"/>
      <c r="I138" s="64"/>
      <c r="J138" s="64"/>
      <c r="K138" s="65"/>
      <c r="L138" s="55"/>
      <c r="M138" s="130">
        <f>SUM(M107:M137)</f>
        <v>2589623</v>
      </c>
      <c r="O138" s="1"/>
      <c r="P138" s="5"/>
      <c r="Q138" s="22"/>
      <c r="R138" s="25"/>
      <c r="S138" s="25"/>
      <c r="T138" s="25"/>
      <c r="U138" s="25"/>
      <c r="V138" s="25"/>
      <c r="W138" s="12"/>
      <c r="Y138" s="100"/>
      <c r="Z138" s="100"/>
      <c r="AA138" s="102"/>
      <c r="AB138" s="12"/>
      <c r="AC138" s="12"/>
      <c r="AD138" s="52"/>
    </row>
    <row r="139" spans="1:30" s="19" customFormat="1" ht="38.1" customHeight="1" x14ac:dyDescent="0.25">
      <c r="A139" s="148" t="s">
        <v>11</v>
      </c>
      <c r="B139" s="149"/>
      <c r="C139" s="150"/>
      <c r="D139" s="151"/>
      <c r="E139" s="151"/>
      <c r="F139" s="152"/>
      <c r="G139" s="152"/>
      <c r="H139" s="152"/>
      <c r="I139" s="152"/>
      <c r="J139" s="152"/>
      <c r="K139" s="153"/>
      <c r="L139" s="154"/>
      <c r="M139" s="155">
        <f>SUM(M28:M138)-M64-M103-M138</f>
        <v>12079046.109999999</v>
      </c>
      <c r="N139" s="24"/>
      <c r="O139" s="1"/>
      <c r="P139" s="23"/>
      <c r="Q139" s="22"/>
      <c r="R139" s="21"/>
      <c r="S139" s="21"/>
      <c r="T139" s="21"/>
      <c r="U139" s="21"/>
      <c r="V139" s="21"/>
      <c r="W139" s="20">
        <v>1</v>
      </c>
    </row>
    <row r="140" spans="1:30" s="24" customFormat="1" hidden="1" x14ac:dyDescent="0.2">
      <c r="A140" s="81">
        <v>1</v>
      </c>
      <c r="B140" s="85"/>
      <c r="C140" s="105"/>
      <c r="D140" s="104"/>
      <c r="E140" s="104"/>
      <c r="F140" s="84"/>
      <c r="G140" s="55"/>
      <c r="H140" s="99"/>
      <c r="I140" s="64"/>
      <c r="J140" s="64"/>
      <c r="K140" s="65" t="e">
        <f t="shared" ref="K140" si="97">SQRT(SUMX2MY2(F140:J140,R140:V140)/(SUBTOTAL(3,F140:J140)-1))/AVERAGE(F140:J140)</f>
        <v>#DIV/0!</v>
      </c>
      <c r="L140" s="83" t="e">
        <f t="shared" ref="L140" si="98">ROUND(AVERAGE(F140:J140),2)</f>
        <v>#DIV/0!</v>
      </c>
      <c r="M140" s="55">
        <f t="shared" ref="M140" si="99">IF(SUM(F140:J140)=0,0,ROUND(ROUND(AVERAGE(F140:J140),2)*E140,2))</f>
        <v>0</v>
      </c>
      <c r="N140" s="24" t="e">
        <f t="shared" ref="N140" si="100">ROUND(L140*E140,2)</f>
        <v>#DIV/0!</v>
      </c>
      <c r="O140" s="1" t="e">
        <f t="shared" ref="O140" si="101">M140=N140</f>
        <v>#DIV/0!</v>
      </c>
      <c r="P140" s="5"/>
      <c r="Q140" s="22"/>
      <c r="R140" s="25" t="e">
        <f t="shared" ref="R140:V140" si="102">AVERAGE($F140:$J140)</f>
        <v>#DIV/0!</v>
      </c>
      <c r="S140" s="25" t="e">
        <f t="shared" si="102"/>
        <v>#DIV/0!</v>
      </c>
      <c r="T140" s="25" t="e">
        <f t="shared" si="102"/>
        <v>#DIV/0!</v>
      </c>
      <c r="U140" s="25" t="e">
        <f t="shared" si="102"/>
        <v>#DIV/0!</v>
      </c>
      <c r="V140" s="25" t="e">
        <f t="shared" si="102"/>
        <v>#DIV/0!</v>
      </c>
      <c r="W140" s="12">
        <v>1</v>
      </c>
      <c r="Y140" s="100">
        <f t="shared" ref="Y140" si="103">ROUND(E140*F140,0)</f>
        <v>0</v>
      </c>
      <c r="Z140" s="100">
        <f t="shared" ref="Z140" si="104">ROUND(E140*G140,0)</f>
        <v>0</v>
      </c>
      <c r="AA140" s="102">
        <f t="shared" ref="AA140" si="105">ROUND(E140*H140,2)</f>
        <v>0</v>
      </c>
      <c r="AB140" s="12"/>
      <c r="AC140" s="12"/>
      <c r="AD140" s="52"/>
    </row>
    <row r="141" spans="1:30" s="98" customFormat="1" ht="5.25" hidden="1" x14ac:dyDescent="0.15">
      <c r="A141" s="86"/>
      <c r="B141" s="87"/>
      <c r="C141" s="88"/>
      <c r="D141" s="89"/>
      <c r="E141" s="89"/>
      <c r="F141" s="90"/>
      <c r="G141" s="90"/>
      <c r="H141" s="90"/>
      <c r="I141" s="90"/>
      <c r="J141" s="90"/>
      <c r="K141" s="91"/>
      <c r="L141" s="91"/>
      <c r="M141" s="92"/>
      <c r="N141" s="93"/>
      <c r="O141" s="35"/>
      <c r="P141" s="94"/>
      <c r="Q141" s="95"/>
      <c r="R141" s="96"/>
      <c r="S141" s="96"/>
      <c r="T141" s="96"/>
      <c r="U141" s="96"/>
      <c r="V141" s="96"/>
      <c r="W141" s="97">
        <v>1</v>
      </c>
    </row>
    <row r="142" spans="1:30" s="11" customFormat="1" hidden="1" x14ac:dyDescent="0.25">
      <c r="A142" s="18"/>
      <c r="B142" s="54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7"/>
      <c r="O142" s="15"/>
      <c r="P142" s="5"/>
      <c r="Q142" s="4"/>
      <c r="R142" s="3"/>
      <c r="S142" s="3"/>
      <c r="T142" s="3"/>
      <c r="U142" s="3"/>
      <c r="V142" s="3"/>
      <c r="W142" s="12">
        <v>1</v>
      </c>
    </row>
    <row r="143" spans="1:30" s="15" customFormat="1" hidden="1" x14ac:dyDescent="0.25">
      <c r="A143" s="160"/>
      <c r="B143" s="160"/>
      <c r="C143" s="160"/>
      <c r="D143" s="56"/>
      <c r="E143" s="56"/>
      <c r="F143" s="56"/>
      <c r="G143" s="56"/>
      <c r="H143" s="56"/>
      <c r="I143" s="56"/>
      <c r="J143" s="56"/>
      <c r="K143" s="56"/>
      <c r="L143" s="56"/>
      <c r="M143" s="106"/>
      <c r="N143" s="10"/>
      <c r="P143" s="9">
        <f>A143</f>
        <v>0</v>
      </c>
      <c r="Q143" s="4"/>
      <c r="R143" s="3"/>
      <c r="S143" s="3"/>
      <c r="T143" s="3"/>
      <c r="U143" s="3"/>
      <c r="V143" s="3"/>
      <c r="W143" s="16">
        <v>1</v>
      </c>
    </row>
    <row r="144" spans="1:30" hidden="1" x14ac:dyDescent="0.25"/>
    <row r="145" spans="1:27" hidden="1" x14ac:dyDescent="0.25">
      <c r="F145" s="67">
        <f>IF(SUM(F28:F138)=0,"",SUMPRODUCT($E28:$E138,F28:F138))</f>
        <v>11972331.089414997</v>
      </c>
      <c r="G145" s="67">
        <f>IF(SUM(G28:G138)=0,"",SUMPRODUCT($E28:$E138,G28:G138))</f>
        <v>12415910.562405001</v>
      </c>
      <c r="H145" s="67">
        <f>IF(SUM(H28:H138)=0,"",SUMPRODUCT($E28:$E138,H28:H138))</f>
        <v>11848877.602079999</v>
      </c>
      <c r="I145" s="8" t="str">
        <f>IF(SUM(I28:I138)=0,"",SUMPRODUCT($E28:$E138,I28:I138))</f>
        <v/>
      </c>
      <c r="J145" s="8" t="str">
        <f>IF(SUM(J28:J138)=0,"",SUMPRODUCT($E28:$E138,J28:J138))</f>
        <v/>
      </c>
      <c r="K145" s="68">
        <f>SQRT(SUMX2MY2(F145:J145,R145:V145)/(SUBTOTAL(3,F145:J145)-1))/AVERAGE(F145:J145)</f>
        <v>1.7456466694328585E-2</v>
      </c>
      <c r="L145" s="53"/>
      <c r="O145" s="7">
        <f>N139</f>
        <v>0</v>
      </c>
      <c r="R145" s="6">
        <f>AVERAGE($F145:$J145)</f>
        <v>12079039.751299998</v>
      </c>
      <c r="S145" s="6">
        <f>AVERAGE($F145:$J145)</f>
        <v>12079039.751299998</v>
      </c>
      <c r="T145" s="6">
        <f t="shared" ref="T145:V145" si="106">AVERAGE($F145:$J145)</f>
        <v>12079039.751299998</v>
      </c>
      <c r="U145" s="6">
        <f t="shared" si="106"/>
        <v>12079039.751299998</v>
      </c>
      <c r="V145" s="6">
        <f t="shared" si="106"/>
        <v>12079039.751299998</v>
      </c>
      <c r="Y145" s="101">
        <f>SUM(Y28:Y144)</f>
        <v>1548375</v>
      </c>
      <c r="Z145" s="101">
        <f>SUM(Z28:Z144)</f>
        <v>1589205</v>
      </c>
      <c r="AA145" s="103">
        <f>SUM(AA28:AA144)</f>
        <v>1526302.76</v>
      </c>
    </row>
    <row r="146" spans="1:27" hidden="1" x14ac:dyDescent="0.25">
      <c r="A146" s="1">
        <v>1</v>
      </c>
      <c r="B146" s="1">
        <v>1</v>
      </c>
      <c r="C146" s="1">
        <v>1</v>
      </c>
      <c r="D146" s="1">
        <v>1</v>
      </c>
      <c r="E146" s="1">
        <v>1</v>
      </c>
      <c r="F146" s="1">
        <f>IF(F145="","",1)</f>
        <v>1</v>
      </c>
      <c r="G146" s="1">
        <f t="shared" ref="G146:J146" si="107">IF(G145="","",1)</f>
        <v>1</v>
      </c>
      <c r="H146" s="1">
        <f t="shared" si="107"/>
        <v>1</v>
      </c>
      <c r="I146" s="1" t="str">
        <f t="shared" si="107"/>
        <v/>
      </c>
      <c r="J146" s="1" t="str">
        <f t="shared" si="107"/>
        <v/>
      </c>
      <c r="K146" s="1">
        <v>1</v>
      </c>
      <c r="M146" s="1">
        <v>1</v>
      </c>
    </row>
    <row r="147" spans="1:27" hidden="1" x14ac:dyDescent="0.25">
      <c r="F147" s="103"/>
    </row>
    <row r="148" spans="1:27" hidden="1" x14ac:dyDescent="0.25"/>
    <row r="151" spans="1:27" x14ac:dyDescent="0.25">
      <c r="A151" s="156" t="s">
        <v>31</v>
      </c>
      <c r="B151" s="156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</row>
    <row r="152" spans="1:27" ht="32.450000000000003" customHeight="1" x14ac:dyDescent="0.25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</row>
    <row r="153" spans="1:27" x14ac:dyDescent="0.25">
      <c r="A153" s="156" t="s">
        <v>32</v>
      </c>
      <c r="B153" s="156"/>
      <c r="C153" s="156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</row>
    <row r="154" spans="1:27" ht="43.5" customHeight="1" x14ac:dyDescent="0.25">
      <c r="A154" s="131"/>
      <c r="B154" s="131"/>
      <c r="C154" s="156" t="s">
        <v>33</v>
      </c>
      <c r="D154" s="156"/>
      <c r="E154" s="156"/>
      <c r="F154" s="156"/>
      <c r="G154" s="156"/>
      <c r="H154" s="156"/>
      <c r="I154" s="156"/>
      <c r="J154" s="156"/>
      <c r="K154" s="131"/>
      <c r="L154" s="131"/>
      <c r="M154" s="131"/>
    </row>
    <row r="155" spans="1:27" ht="43.5" customHeight="1" x14ac:dyDescent="0.25">
      <c r="A155" s="131"/>
      <c r="B155" s="156" t="s">
        <v>34</v>
      </c>
      <c r="C155" s="156"/>
      <c r="D155" s="156"/>
      <c r="E155" s="156"/>
      <c r="F155" s="156"/>
      <c r="G155" s="156"/>
      <c r="H155" s="156"/>
      <c r="I155" s="156"/>
      <c r="J155" s="156"/>
      <c r="K155" s="131"/>
      <c r="L155" s="131"/>
      <c r="M155" s="131"/>
    </row>
    <row r="156" spans="1:27" x14ac:dyDescent="0.25">
      <c r="A156" s="156" t="s">
        <v>35</v>
      </c>
      <c r="B156" s="156"/>
      <c r="C156" s="156"/>
      <c r="D156" s="156"/>
      <c r="E156" s="156"/>
      <c r="F156" s="156"/>
      <c r="G156" s="156"/>
      <c r="H156" s="156"/>
      <c r="I156" s="156"/>
      <c r="J156" s="156"/>
      <c r="K156" s="131"/>
      <c r="L156" s="131"/>
      <c r="M156" s="131"/>
    </row>
    <row r="157" spans="1:27" x14ac:dyDescent="0.25">
      <c r="A157" s="156" t="s">
        <v>36</v>
      </c>
      <c r="B157" s="156"/>
      <c r="C157" s="156"/>
      <c r="D157" s="156"/>
      <c r="E157" s="156"/>
      <c r="F157" s="156"/>
      <c r="G157" s="156"/>
      <c r="H157" s="156"/>
      <c r="I157" s="156"/>
      <c r="J157" s="156"/>
      <c r="K157" s="131"/>
      <c r="L157" s="131"/>
      <c r="M157" s="131"/>
    </row>
    <row r="158" spans="1:27" x14ac:dyDescent="0.25">
      <c r="A158" s="156" t="s">
        <v>37</v>
      </c>
      <c r="B158" s="156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31"/>
    </row>
    <row r="160" spans="1:27" ht="18.75" x14ac:dyDescent="0.3">
      <c r="A160" s="157" t="s">
        <v>88</v>
      </c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</row>
  </sheetData>
  <autoFilter ref="A24:M138"/>
  <mergeCells count="25">
    <mergeCell ref="A10:M10"/>
    <mergeCell ref="A11:M11"/>
    <mergeCell ref="A14:M14"/>
    <mergeCell ref="A15:M15"/>
    <mergeCell ref="M20:M23"/>
    <mergeCell ref="K20:K23"/>
    <mergeCell ref="D20:D23"/>
    <mergeCell ref="E20:E23"/>
    <mergeCell ref="B20:B23"/>
    <mergeCell ref="L20:L23"/>
    <mergeCell ref="F20:J22"/>
    <mergeCell ref="C20:C23"/>
    <mergeCell ref="A20:A23"/>
    <mergeCell ref="A156:J156"/>
    <mergeCell ref="A157:J157"/>
    <mergeCell ref="A158:L158"/>
    <mergeCell ref="A160:K160"/>
    <mergeCell ref="A16:M16"/>
    <mergeCell ref="A151:M151"/>
    <mergeCell ref="A153:C153"/>
    <mergeCell ref="C154:J154"/>
    <mergeCell ref="B155:J155"/>
    <mergeCell ref="A143:C143"/>
    <mergeCell ref="C28:C138"/>
    <mergeCell ref="B26:E26"/>
  </mergeCells>
  <conditionalFormatting sqref="K28 K46:K47 K51:K62 K90:K107 K64:K87 K111:K113 K130:K138 K121:K128">
    <cfRule type="cellIs" dxfId="11" priority="61" operator="greaterThan">
      <formula>0.33</formula>
    </cfRule>
  </conditionalFormatting>
  <conditionalFormatting sqref="K145:L145">
    <cfRule type="cellIs" dxfId="10" priority="57" operator="greaterThan">
      <formula>0.33</formula>
    </cfRule>
  </conditionalFormatting>
  <conditionalFormatting sqref="K31:K39">
    <cfRule type="cellIs" dxfId="9" priority="17" operator="greaterThan">
      <formula>0.33</formula>
    </cfRule>
  </conditionalFormatting>
  <conditionalFormatting sqref="K140">
    <cfRule type="cellIs" dxfId="8" priority="15" operator="greaterThan">
      <formula>0.33</formula>
    </cfRule>
  </conditionalFormatting>
  <conditionalFormatting sqref="K29:K30">
    <cfRule type="cellIs" dxfId="7" priority="10" operator="greaterThan">
      <formula>0.33</formula>
    </cfRule>
  </conditionalFormatting>
  <conditionalFormatting sqref="K40:K45">
    <cfRule type="cellIs" dxfId="6" priority="9" operator="greaterThan">
      <formula>0.33</formula>
    </cfRule>
  </conditionalFormatting>
  <conditionalFormatting sqref="K48:K50">
    <cfRule type="cellIs" dxfId="5" priority="7" operator="greaterThan">
      <formula>0.33</formula>
    </cfRule>
  </conditionalFormatting>
  <conditionalFormatting sqref="K63">
    <cfRule type="cellIs" dxfId="4" priority="6" operator="greaterThan">
      <formula>0.33</formula>
    </cfRule>
  </conditionalFormatting>
  <conditionalFormatting sqref="K88:K89">
    <cfRule type="cellIs" dxfId="3" priority="4" operator="greaterThan">
      <formula>0.33</formula>
    </cfRule>
  </conditionalFormatting>
  <conditionalFormatting sqref="K108:K110">
    <cfRule type="cellIs" dxfId="2" priority="3" operator="greaterThan">
      <formula>0.33</formula>
    </cfRule>
  </conditionalFormatting>
  <conditionalFormatting sqref="K129">
    <cfRule type="cellIs" dxfId="1" priority="2" operator="greaterThan">
      <formula>0.33</formula>
    </cfRule>
  </conditionalFormatting>
  <conditionalFormatting sqref="K114:K120">
    <cfRule type="cellIs" dxfId="0" priority="1" operator="greaterThan">
      <formula>0.33</formula>
    </cfRule>
  </conditionalFormatting>
  <printOptions horizontalCentered="1"/>
  <pageMargins left="0.19685039370078741" right="0.19685039370078741" top="0.59055118110236227" bottom="0.39370078740157483" header="0.51181102362204722" footer="0.19685039370078741"/>
  <pageSetup paperSize="9" scale="60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НМЦК Запросы</vt:lpstr>
      <vt:lpstr>'НМЦК Запросы'!Заголовки_для_печати</vt:lpstr>
      <vt:lpstr>'НМЦК Запросы'!Область_печати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Белошкура Андрей Александрович</dc:creator>
  <cp:lastModifiedBy>555</cp:lastModifiedBy>
  <cp:lastPrinted>2021-04-16T04:55:49Z</cp:lastPrinted>
  <dcterms:created xsi:type="dcterms:W3CDTF">2014-10-17T07:56:14Z</dcterms:created>
  <dcterms:modified xsi:type="dcterms:W3CDTF">2021-04-16T05:09:29Z</dcterms:modified>
</cp:coreProperties>
</file>